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ocketedge-my.sharepoint.com/personal/jiri_rocketedge_com/Documents/"/>
    </mc:Choice>
  </mc:AlternateContent>
  <xr:revisionPtr revIDLastSave="0" documentId="8_{53FB544C-019C-4F8A-B19B-A2421929B461}" xr6:coauthVersionLast="47" xr6:coauthVersionMax="47" xr10:uidLastSave="{00000000-0000-0000-0000-000000000000}"/>
  <bookViews>
    <workbookView xWindow="51480" yWindow="-1035" windowWidth="51840" windowHeight="21120" xr2:uid="{7668C2DB-8ADD-436B-8176-76B331B15B09}"/>
  </bookViews>
  <sheets>
    <sheet name="Dashboard" sheetId="1" r:id="rId1"/>
    <sheet name="Price_Data" sheetId="2" r:id="rId2"/>
    <sheet name="Signals" sheetId="3" r:id="rId3"/>
    <sheet name="Trades" sheetId="4" r:id="rId4"/>
    <sheet name="Performance_Metrics" sheetId="5" r:id="rId5"/>
    <sheet name="Monthly_Return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44" i="5" l="1"/>
  <c r="B43" i="5"/>
  <c r="B42" i="5"/>
  <c r="B41" i="5"/>
  <c r="B40" i="5"/>
  <c r="B39" i="5"/>
  <c r="B38" i="5"/>
  <c r="B37" i="5"/>
  <c r="B36" i="5"/>
  <c r="B35" i="5"/>
  <c r="B34" i="5" a="1"/>
  <c r="B34" i="5" s="1"/>
  <c r="C29" i="5"/>
  <c r="B29" i="5"/>
  <c r="C27" i="5"/>
  <c r="B27" i="5"/>
  <c r="C25" i="5"/>
  <c r="B25" i="5"/>
  <c r="C24" i="5"/>
  <c r="B24" i="5"/>
  <c r="C20" i="5"/>
  <c r="B20" i="5"/>
  <c r="C19" i="5"/>
  <c r="B19" i="5"/>
  <c r="C18" i="5"/>
  <c r="B18" i="5"/>
  <c r="C17" i="5"/>
  <c r="B17" i="5"/>
  <c r="C16" i="5"/>
  <c r="B16" i="5"/>
  <c r="C15" i="5"/>
  <c r="B15" i="5"/>
  <c r="C14" i="5"/>
  <c r="B14" i="5"/>
  <c r="C13" i="5"/>
  <c r="B13" i="5"/>
  <c r="C8" i="5"/>
  <c r="B8" i="5"/>
  <c r="C7" i="5"/>
  <c r="B7" i="5"/>
  <c r="C6" i="5"/>
  <c r="B6" i="5"/>
  <c r="C5" i="5"/>
  <c r="B5" i="5"/>
  <c r="F24" i="1"/>
  <c r="E24" i="1"/>
  <c r="F23" i="1"/>
  <c r="E23" i="1"/>
  <c r="F22" i="1"/>
  <c r="E22" i="1"/>
  <c r="F21" i="1"/>
  <c r="E21" i="1"/>
  <c r="F20" i="1"/>
  <c r="E20" i="1"/>
  <c r="B28" i="1"/>
  <c r="B27" i="1"/>
  <c r="B26" i="1"/>
  <c r="B25" i="1"/>
  <c r="B24" i="1"/>
  <c r="B23" i="1"/>
  <c r="B22" i="1"/>
  <c r="B21" i="1"/>
  <c r="B20" i="1"/>
  <c r="C16" i="1"/>
  <c r="D15" i="1"/>
  <c r="C15" i="1" a="1"/>
  <c r="C15" i="1" s="1"/>
  <c r="B15" i="1"/>
  <c r="C14" i="1"/>
  <c r="D13" i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K1001" i="2"/>
  <c r="K1002" i="2"/>
  <c r="K1003" i="2"/>
  <c r="K1004" i="2"/>
  <c r="K1005" i="2"/>
  <c r="K1006" i="2"/>
  <c r="K1007" i="2"/>
  <c r="K1008" i="2"/>
  <c r="K1009" i="2"/>
  <c r="K1010" i="2"/>
  <c r="K1011" i="2"/>
  <c r="K1012" i="2"/>
  <c r="K1013" i="2"/>
  <c r="K1014" i="2"/>
  <c r="K1015" i="2"/>
  <c r="K1016" i="2"/>
  <c r="K1017" i="2"/>
  <c r="K1018" i="2"/>
  <c r="K1019" i="2"/>
  <c r="K1020" i="2"/>
  <c r="K1021" i="2"/>
  <c r="K1022" i="2"/>
  <c r="K1023" i="2"/>
  <c r="K1024" i="2"/>
  <c r="K1025" i="2"/>
  <c r="K1026" i="2"/>
  <c r="K1027" i="2"/>
  <c r="K1028" i="2"/>
  <c r="K1029" i="2"/>
  <c r="K1030" i="2"/>
  <c r="K1031" i="2"/>
  <c r="K1032" i="2"/>
  <c r="K1033" i="2"/>
  <c r="K1034" i="2"/>
  <c r="K1035" i="2"/>
  <c r="K1036" i="2"/>
  <c r="K1037" i="2"/>
  <c r="K1038" i="2"/>
  <c r="K1039" i="2"/>
  <c r="K1040" i="2"/>
  <c r="K1041" i="2"/>
  <c r="K1042" i="2"/>
  <c r="K1043" i="2"/>
  <c r="K1044" i="2"/>
  <c r="K1045" i="2"/>
  <c r="K1046" i="2"/>
  <c r="K1047" i="2"/>
  <c r="K1048" i="2"/>
  <c r="K1049" i="2"/>
  <c r="K1050" i="2"/>
  <c r="K1051" i="2"/>
  <c r="K1052" i="2"/>
  <c r="K1053" i="2"/>
  <c r="K1054" i="2"/>
  <c r="K1055" i="2"/>
  <c r="K1056" i="2"/>
  <c r="K1057" i="2"/>
  <c r="K1058" i="2"/>
  <c r="K1059" i="2"/>
  <c r="K1060" i="2"/>
  <c r="K1061" i="2"/>
  <c r="K1062" i="2"/>
  <c r="K1063" i="2"/>
  <c r="K1064" i="2"/>
  <c r="K1065" i="2"/>
  <c r="K1066" i="2"/>
  <c r="K1067" i="2"/>
  <c r="K1068" i="2"/>
  <c r="K1069" i="2"/>
  <c r="K1070" i="2"/>
  <c r="K1071" i="2"/>
  <c r="K1072" i="2"/>
  <c r="K1073" i="2"/>
  <c r="K1074" i="2"/>
  <c r="K1075" i="2"/>
  <c r="K1076" i="2"/>
  <c r="K1077" i="2"/>
  <c r="K1078" i="2"/>
  <c r="K1079" i="2"/>
  <c r="K1080" i="2"/>
  <c r="K1081" i="2"/>
  <c r="K1082" i="2"/>
  <c r="K1083" i="2"/>
  <c r="K1084" i="2"/>
  <c r="K1085" i="2"/>
  <c r="K1086" i="2"/>
  <c r="K1087" i="2"/>
  <c r="K1088" i="2"/>
  <c r="K1089" i="2"/>
  <c r="K1090" i="2"/>
  <c r="K1091" i="2"/>
  <c r="K1092" i="2"/>
  <c r="K1093" i="2"/>
  <c r="K1094" i="2"/>
  <c r="K1095" i="2"/>
  <c r="K1096" i="2"/>
  <c r="K1097" i="2"/>
  <c r="K1098" i="2"/>
  <c r="K1099" i="2"/>
  <c r="K1100" i="2"/>
  <c r="K1101" i="2"/>
  <c r="K1102" i="2"/>
  <c r="K1103" i="2"/>
  <c r="K1104" i="2"/>
  <c r="K1105" i="2"/>
  <c r="K1106" i="2"/>
  <c r="K1107" i="2"/>
  <c r="K1108" i="2"/>
  <c r="K1109" i="2"/>
  <c r="K1110" i="2"/>
  <c r="K1111" i="2"/>
  <c r="K1112" i="2"/>
  <c r="K1113" i="2"/>
  <c r="K1114" i="2"/>
  <c r="K1115" i="2"/>
  <c r="K1116" i="2"/>
  <c r="K1117" i="2"/>
  <c r="K1118" i="2"/>
  <c r="K1119" i="2"/>
  <c r="K1120" i="2"/>
  <c r="K1121" i="2"/>
  <c r="K1122" i="2"/>
  <c r="K1123" i="2"/>
  <c r="K1124" i="2"/>
  <c r="K1125" i="2"/>
  <c r="K1126" i="2"/>
  <c r="K1127" i="2"/>
  <c r="K1128" i="2"/>
  <c r="K1129" i="2"/>
  <c r="K1130" i="2"/>
  <c r="K1131" i="2"/>
  <c r="K1132" i="2"/>
  <c r="K1133" i="2"/>
  <c r="K1134" i="2"/>
  <c r="K1135" i="2"/>
  <c r="K1136" i="2"/>
  <c r="K1137" i="2"/>
  <c r="K1138" i="2"/>
  <c r="K1139" i="2"/>
  <c r="K1140" i="2"/>
  <c r="K1141" i="2"/>
  <c r="K1142" i="2"/>
  <c r="K1143" i="2"/>
  <c r="K1144" i="2"/>
  <c r="K1145" i="2"/>
  <c r="K1146" i="2"/>
  <c r="K1147" i="2"/>
  <c r="K1148" i="2"/>
  <c r="K1149" i="2"/>
  <c r="K1150" i="2"/>
  <c r="K1151" i="2"/>
  <c r="K1152" i="2"/>
  <c r="K1153" i="2"/>
  <c r="K1154" i="2"/>
  <c r="K1155" i="2"/>
  <c r="K1156" i="2"/>
  <c r="K1157" i="2"/>
  <c r="K1158" i="2"/>
  <c r="K1159" i="2"/>
  <c r="K1160" i="2"/>
  <c r="K1161" i="2"/>
  <c r="K1162" i="2"/>
  <c r="K1163" i="2"/>
  <c r="K1164" i="2"/>
  <c r="K1165" i="2"/>
  <c r="K1166" i="2"/>
  <c r="K1167" i="2"/>
  <c r="K1168" i="2"/>
  <c r="K1169" i="2"/>
  <c r="K1170" i="2"/>
  <c r="K1171" i="2"/>
  <c r="K1172" i="2"/>
  <c r="K1173" i="2"/>
  <c r="K1174" i="2"/>
  <c r="K1175" i="2"/>
  <c r="K1176" i="2"/>
  <c r="K1177" i="2"/>
  <c r="K1178" i="2"/>
  <c r="K1179" i="2"/>
  <c r="K1180" i="2"/>
  <c r="K1181" i="2"/>
  <c r="K1182" i="2"/>
  <c r="K1183" i="2"/>
  <c r="K1184" i="2"/>
  <c r="K1185" i="2"/>
  <c r="K1186" i="2"/>
  <c r="K1187" i="2"/>
  <c r="K1188" i="2"/>
  <c r="K1189" i="2"/>
  <c r="K1190" i="2"/>
  <c r="K1191" i="2"/>
  <c r="K1192" i="2"/>
  <c r="K1193" i="2"/>
  <c r="K1194" i="2"/>
  <c r="K1195" i="2"/>
  <c r="K1196" i="2"/>
  <c r="K1197" i="2"/>
  <c r="K1198" i="2"/>
  <c r="K1199" i="2"/>
  <c r="K1200" i="2"/>
  <c r="K1201" i="2"/>
  <c r="K1202" i="2"/>
  <c r="K1203" i="2"/>
  <c r="K1204" i="2"/>
  <c r="K1205" i="2"/>
  <c r="K1206" i="2"/>
  <c r="K1207" i="2"/>
  <c r="K1208" i="2"/>
  <c r="K1209" i="2"/>
  <c r="K1210" i="2"/>
  <c r="K1211" i="2"/>
  <c r="K1212" i="2"/>
  <c r="K1213" i="2"/>
  <c r="K1214" i="2"/>
  <c r="K1215" i="2"/>
  <c r="K1216" i="2"/>
  <c r="K1217" i="2"/>
  <c r="K1218" i="2"/>
  <c r="K1219" i="2"/>
  <c r="K1220" i="2"/>
  <c r="K1221" i="2"/>
  <c r="K1222" i="2"/>
  <c r="K1223" i="2"/>
  <c r="K1224" i="2"/>
  <c r="K1225" i="2"/>
  <c r="K1226" i="2"/>
  <c r="K1227" i="2"/>
  <c r="K1228" i="2"/>
  <c r="K1229" i="2"/>
  <c r="K1230" i="2"/>
  <c r="K1231" i="2"/>
  <c r="K1232" i="2"/>
  <c r="K1233" i="2"/>
  <c r="K1234" i="2"/>
  <c r="K1235" i="2"/>
  <c r="K1236" i="2"/>
  <c r="K1237" i="2"/>
  <c r="K1238" i="2"/>
  <c r="K1239" i="2"/>
  <c r="K1240" i="2"/>
  <c r="K1241" i="2"/>
  <c r="K1242" i="2"/>
  <c r="K1243" i="2"/>
  <c r="K1244" i="2"/>
  <c r="K1245" i="2"/>
  <c r="K1246" i="2"/>
  <c r="K1247" i="2"/>
  <c r="K1248" i="2"/>
  <c r="K1249" i="2"/>
  <c r="K1250" i="2"/>
  <c r="K1251" i="2"/>
  <c r="K1252" i="2"/>
  <c r="K1253" i="2"/>
  <c r="K1254" i="2"/>
  <c r="K1255" i="2"/>
  <c r="K1256" i="2"/>
  <c r="K1257" i="2"/>
  <c r="K1258" i="2"/>
  <c r="K1259" i="2"/>
  <c r="K1260" i="2"/>
  <c r="K1261" i="2"/>
  <c r="K1262" i="2"/>
  <c r="K1263" i="2"/>
  <c r="K1264" i="2"/>
  <c r="K1265" i="2"/>
  <c r="K1266" i="2"/>
  <c r="K1267" i="2"/>
  <c r="K1268" i="2"/>
  <c r="K1269" i="2"/>
  <c r="K1270" i="2"/>
  <c r="K1271" i="2"/>
  <c r="K1272" i="2"/>
  <c r="K1273" i="2"/>
  <c r="K1274" i="2"/>
  <c r="K1275" i="2"/>
  <c r="K1276" i="2"/>
  <c r="K1277" i="2"/>
  <c r="K1278" i="2"/>
  <c r="K1279" i="2"/>
  <c r="K1280" i="2"/>
  <c r="K1281" i="2"/>
  <c r="K1282" i="2"/>
  <c r="K1283" i="2"/>
  <c r="K1284" i="2"/>
  <c r="K1285" i="2"/>
  <c r="K1286" i="2"/>
  <c r="K1287" i="2"/>
  <c r="K1288" i="2"/>
  <c r="K1289" i="2"/>
  <c r="K1290" i="2"/>
  <c r="K1291" i="2"/>
  <c r="K1292" i="2"/>
  <c r="K1293" i="2"/>
  <c r="K1294" i="2"/>
  <c r="K1295" i="2"/>
  <c r="K1296" i="2"/>
  <c r="K1297" i="2"/>
  <c r="K1298" i="2"/>
  <c r="K1299" i="2"/>
  <c r="K1300" i="2"/>
  <c r="K1301" i="2"/>
  <c r="K1302" i="2"/>
  <c r="K1303" i="2"/>
  <c r="K1304" i="2"/>
  <c r="K1305" i="2"/>
  <c r="K1306" i="2"/>
  <c r="K1307" i="2"/>
  <c r="K1308" i="2"/>
  <c r="K1309" i="2"/>
  <c r="K1310" i="2"/>
  <c r="K1311" i="2"/>
  <c r="K1312" i="2"/>
  <c r="K1313" i="2"/>
  <c r="K1314" i="2"/>
  <c r="K1315" i="2"/>
  <c r="K1316" i="2"/>
  <c r="K1317" i="2"/>
  <c r="K1318" i="2"/>
  <c r="K1319" i="2"/>
  <c r="K1320" i="2"/>
  <c r="K1321" i="2"/>
  <c r="K1322" i="2"/>
  <c r="K1323" i="2"/>
  <c r="K1324" i="2"/>
  <c r="K1325" i="2"/>
  <c r="K1326" i="2"/>
  <c r="K1327" i="2"/>
  <c r="K1328" i="2"/>
  <c r="K1329" i="2"/>
  <c r="K1330" i="2"/>
  <c r="K1331" i="2"/>
  <c r="K1332" i="2"/>
  <c r="K1333" i="2"/>
  <c r="K1334" i="2"/>
  <c r="K1335" i="2"/>
  <c r="K1336" i="2"/>
  <c r="K1337" i="2"/>
  <c r="K1338" i="2"/>
  <c r="K1339" i="2"/>
  <c r="K1340" i="2"/>
  <c r="K1341" i="2"/>
  <c r="K1342" i="2"/>
  <c r="K1343" i="2"/>
  <c r="K1344" i="2"/>
  <c r="K1345" i="2"/>
  <c r="K1346" i="2"/>
  <c r="K1347" i="2"/>
  <c r="K1348" i="2"/>
  <c r="K1349" i="2"/>
  <c r="K1350" i="2"/>
  <c r="K1351" i="2"/>
  <c r="K1352" i="2"/>
  <c r="K1353" i="2"/>
  <c r="K1354" i="2"/>
  <c r="K1355" i="2"/>
  <c r="K1356" i="2"/>
  <c r="K1357" i="2"/>
  <c r="K1358" i="2"/>
  <c r="K1359" i="2"/>
  <c r="K1360" i="2"/>
  <c r="K1361" i="2"/>
  <c r="K1362" i="2"/>
  <c r="K1363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826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929" i="2"/>
  <c r="K930" i="2"/>
  <c r="K931" i="2"/>
  <c r="K932" i="2"/>
  <c r="K933" i="2"/>
  <c r="K934" i="2"/>
  <c r="K935" i="2"/>
  <c r="K936" i="2"/>
  <c r="K937" i="2"/>
  <c r="K938" i="2"/>
  <c r="K939" i="2"/>
  <c r="K940" i="2"/>
  <c r="K941" i="2"/>
  <c r="K942" i="2"/>
  <c r="K943" i="2"/>
  <c r="K944" i="2"/>
  <c r="K945" i="2"/>
  <c r="K946" i="2"/>
  <c r="K947" i="2"/>
  <c r="K948" i="2"/>
  <c r="K949" i="2"/>
  <c r="K950" i="2"/>
  <c r="K951" i="2"/>
  <c r="K952" i="2"/>
  <c r="K953" i="2"/>
  <c r="K954" i="2"/>
  <c r="K955" i="2"/>
  <c r="K956" i="2"/>
  <c r="K957" i="2"/>
  <c r="K958" i="2"/>
  <c r="K959" i="2"/>
  <c r="K960" i="2"/>
  <c r="K961" i="2"/>
  <c r="K962" i="2"/>
  <c r="K963" i="2"/>
  <c r="K964" i="2"/>
  <c r="K965" i="2"/>
  <c r="K966" i="2"/>
  <c r="K967" i="2"/>
  <c r="K968" i="2"/>
  <c r="K969" i="2"/>
  <c r="K970" i="2"/>
  <c r="K971" i="2"/>
  <c r="K972" i="2"/>
  <c r="K973" i="2"/>
  <c r="K974" i="2"/>
  <c r="K975" i="2"/>
  <c r="K976" i="2"/>
  <c r="K977" i="2"/>
  <c r="K978" i="2"/>
  <c r="K979" i="2"/>
  <c r="K980" i="2"/>
  <c r="K981" i="2"/>
  <c r="K982" i="2"/>
  <c r="K983" i="2"/>
  <c r="K984" i="2"/>
  <c r="K985" i="2"/>
  <c r="K986" i="2"/>
  <c r="K987" i="2"/>
  <c r="K988" i="2"/>
  <c r="K989" i="2"/>
  <c r="K990" i="2"/>
  <c r="K991" i="2"/>
  <c r="K992" i="2"/>
  <c r="K993" i="2"/>
  <c r="K994" i="2"/>
  <c r="K995" i="2"/>
  <c r="K996" i="2"/>
  <c r="K997" i="2"/>
  <c r="K998" i="2"/>
  <c r="K999" i="2"/>
  <c r="K1000" i="2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 s="1"/>
  <c r="J1161" i="2" s="1"/>
  <c r="J1162" i="2" s="1"/>
  <c r="J1163" i="2" s="1"/>
  <c r="J1164" i="2" s="1"/>
  <c r="J1165" i="2" s="1"/>
  <c r="J1166" i="2" s="1"/>
  <c r="J1167" i="2" s="1"/>
  <c r="J1168" i="2" s="1"/>
  <c r="J1169" i="2" s="1"/>
  <c r="J1170" i="2" s="1"/>
  <c r="J1171" i="2" s="1"/>
  <c r="J1172" i="2" s="1"/>
  <c r="J1173" i="2" s="1"/>
  <c r="J1174" i="2" s="1"/>
  <c r="J1175" i="2" s="1"/>
  <c r="J1176" i="2" s="1"/>
  <c r="J1177" i="2" s="1"/>
  <c r="J1178" i="2" s="1"/>
  <c r="J1179" i="2" s="1"/>
  <c r="J1180" i="2" s="1"/>
  <c r="J1181" i="2" s="1"/>
  <c r="J1182" i="2" s="1"/>
  <c r="J1183" i="2" s="1"/>
  <c r="J1184" i="2" s="1"/>
  <c r="J1185" i="2" s="1"/>
  <c r="J1186" i="2" s="1"/>
  <c r="J1187" i="2" s="1"/>
  <c r="J1188" i="2" s="1"/>
  <c r="J1189" i="2" s="1"/>
  <c r="J1190" i="2" s="1"/>
  <c r="J1191" i="2" s="1"/>
  <c r="J1192" i="2" s="1"/>
  <c r="J1193" i="2" s="1"/>
  <c r="J1194" i="2" s="1"/>
  <c r="J1195" i="2" s="1"/>
  <c r="J1196" i="2" s="1"/>
  <c r="J1197" i="2" s="1"/>
  <c r="J1198" i="2" s="1"/>
  <c r="J1199" i="2" s="1"/>
  <c r="J1200" i="2" s="1"/>
  <c r="J1201" i="2" s="1"/>
  <c r="J1202" i="2" s="1"/>
  <c r="J1203" i="2" s="1"/>
  <c r="J1204" i="2" s="1"/>
  <c r="J1205" i="2" s="1"/>
  <c r="J1206" i="2" s="1"/>
  <c r="J1207" i="2" s="1"/>
  <c r="J1208" i="2" s="1"/>
  <c r="J1209" i="2" s="1"/>
  <c r="J1210" i="2" s="1"/>
  <c r="J1211" i="2" s="1"/>
  <c r="J1212" i="2" s="1"/>
  <c r="J1213" i="2" s="1"/>
  <c r="J1214" i="2" s="1"/>
  <c r="J1215" i="2" s="1"/>
  <c r="J1216" i="2" s="1"/>
  <c r="J1217" i="2" s="1"/>
  <c r="J1218" i="2" s="1"/>
  <c r="J1219" i="2" s="1"/>
  <c r="J1220" i="2" s="1"/>
  <c r="J1221" i="2" s="1"/>
  <c r="J1222" i="2" s="1"/>
  <c r="J1223" i="2" s="1"/>
  <c r="J1224" i="2" s="1"/>
  <c r="J1225" i="2" s="1"/>
  <c r="J1226" i="2" s="1"/>
  <c r="J1227" i="2" s="1"/>
  <c r="J1228" i="2" s="1"/>
  <c r="J1229" i="2" s="1"/>
  <c r="J1230" i="2" s="1"/>
  <c r="J1231" i="2" s="1"/>
  <c r="J1232" i="2" s="1"/>
  <c r="J1233" i="2" s="1"/>
  <c r="J1234" i="2" s="1"/>
  <c r="J1235" i="2" s="1"/>
  <c r="J1236" i="2" s="1"/>
  <c r="J1237" i="2" s="1"/>
  <c r="J1238" i="2" s="1"/>
  <c r="J1239" i="2" s="1"/>
  <c r="J1240" i="2" s="1"/>
  <c r="J1241" i="2" s="1"/>
  <c r="J1242" i="2" s="1"/>
  <c r="J1243" i="2" s="1"/>
  <c r="J1244" i="2" s="1"/>
  <c r="J1245" i="2" s="1"/>
  <c r="J1246" i="2" s="1"/>
  <c r="J1247" i="2" s="1"/>
  <c r="J1248" i="2" s="1"/>
  <c r="J1249" i="2" s="1"/>
  <c r="J1250" i="2" s="1"/>
  <c r="J1251" i="2" s="1"/>
  <c r="J1252" i="2" s="1"/>
  <c r="J1253" i="2" s="1"/>
  <c r="J1254" i="2" s="1"/>
  <c r="J1255" i="2" s="1"/>
  <c r="J1256" i="2" s="1"/>
  <c r="J1257" i="2" s="1"/>
  <c r="J1258" i="2" s="1"/>
  <c r="J1259" i="2" s="1"/>
  <c r="J1260" i="2" s="1"/>
  <c r="J1261" i="2" s="1"/>
  <c r="J1262" i="2" s="1"/>
  <c r="J1263" i="2" s="1"/>
  <c r="J1264" i="2" s="1"/>
  <c r="J1265" i="2" s="1"/>
  <c r="J1266" i="2" s="1"/>
  <c r="J1267" i="2" s="1"/>
  <c r="J1268" i="2" s="1"/>
  <c r="J1269" i="2" s="1"/>
  <c r="J1270" i="2" s="1"/>
  <c r="J1271" i="2" s="1"/>
  <c r="J1272" i="2" s="1"/>
  <c r="J1273" i="2" s="1"/>
  <c r="J1274" i="2" s="1"/>
  <c r="J1275" i="2" s="1"/>
  <c r="J1276" i="2" s="1"/>
  <c r="J1277" i="2" s="1"/>
  <c r="J1278" i="2" s="1"/>
  <c r="J1279" i="2" s="1"/>
  <c r="J1280" i="2" s="1"/>
  <c r="J1281" i="2" s="1"/>
  <c r="J1282" i="2" s="1"/>
  <c r="J1283" i="2" s="1"/>
  <c r="J1284" i="2" s="1"/>
  <c r="J1285" i="2" s="1"/>
  <c r="J1286" i="2" s="1"/>
  <c r="J1287" i="2" s="1"/>
  <c r="J1288" i="2" s="1"/>
  <c r="J1289" i="2" s="1"/>
  <c r="J1290" i="2" s="1"/>
  <c r="J1291" i="2" s="1"/>
  <c r="J1292" i="2" s="1"/>
  <c r="J1293" i="2" s="1"/>
  <c r="J1294" i="2" s="1"/>
  <c r="J1295" i="2" s="1"/>
  <c r="J1296" i="2" s="1"/>
  <c r="J1297" i="2" s="1"/>
  <c r="J1298" i="2" s="1"/>
  <c r="J1299" i="2" s="1"/>
  <c r="J1300" i="2" s="1"/>
  <c r="J1301" i="2" s="1"/>
  <c r="J1302" i="2" s="1"/>
  <c r="J1303" i="2" s="1"/>
  <c r="J1304" i="2" s="1"/>
  <c r="J1305" i="2" s="1"/>
  <c r="J1306" i="2" s="1"/>
  <c r="J1307" i="2" s="1"/>
  <c r="J1308" i="2" s="1"/>
  <c r="J1309" i="2" s="1"/>
  <c r="J1310" i="2" s="1"/>
  <c r="J1311" i="2" s="1"/>
  <c r="J1312" i="2" s="1"/>
  <c r="J1313" i="2" s="1"/>
  <c r="J1314" i="2" s="1"/>
  <c r="J1315" i="2" s="1"/>
  <c r="J1316" i="2" s="1"/>
  <c r="J1317" i="2" s="1"/>
  <c r="J1318" i="2" s="1"/>
  <c r="J1319" i="2" s="1"/>
  <c r="J1320" i="2" s="1"/>
  <c r="J1321" i="2" s="1"/>
  <c r="J1322" i="2" s="1"/>
  <c r="J1323" i="2" s="1"/>
  <c r="J1324" i="2" s="1"/>
  <c r="J1325" i="2" s="1"/>
  <c r="J1326" i="2" s="1"/>
  <c r="J1327" i="2" s="1"/>
  <c r="J1328" i="2" s="1"/>
  <c r="J1329" i="2" s="1"/>
  <c r="J1330" i="2" s="1"/>
  <c r="J1331" i="2" s="1"/>
  <c r="J1332" i="2" s="1"/>
  <c r="J1333" i="2" s="1"/>
  <c r="J1334" i="2" s="1"/>
  <c r="J1335" i="2" s="1"/>
  <c r="J1336" i="2" s="1"/>
  <c r="J1337" i="2" s="1"/>
  <c r="J1338" i="2" s="1"/>
  <c r="J1339" i="2" s="1"/>
  <c r="J1340" i="2" s="1"/>
  <c r="J1341" i="2" s="1"/>
  <c r="J1342" i="2" s="1"/>
  <c r="J1343" i="2" s="1"/>
  <c r="J1344" i="2" s="1"/>
  <c r="J1345" i="2" s="1"/>
  <c r="J1346" i="2" s="1"/>
  <c r="J1347" i="2" s="1"/>
  <c r="J1348" i="2" s="1"/>
  <c r="J1349" i="2" s="1"/>
  <c r="J1350" i="2" s="1"/>
  <c r="J1351" i="2" s="1"/>
  <c r="J1352" i="2" s="1"/>
  <c r="J1353" i="2" s="1"/>
  <c r="J1354" i="2" s="1"/>
  <c r="J1355" i="2" s="1"/>
  <c r="J1356" i="2" s="1"/>
  <c r="J1357" i="2" s="1"/>
  <c r="J1358" i="2" s="1"/>
  <c r="J1359" i="2" s="1"/>
  <c r="J1360" i="2" s="1"/>
  <c r="J1361" i="2" s="1"/>
  <c r="J1362" i="2" s="1"/>
  <c r="J1363" i="2" s="1"/>
  <c r="I1001" i="2"/>
  <c r="I1002" i="2"/>
  <c r="I1003" i="2"/>
  <c r="I1004" i="2"/>
  <c r="I1005" i="2"/>
  <c r="I1006" i="2" s="1"/>
  <c r="I1007" i="2" s="1"/>
  <c r="I1008" i="2" s="1"/>
  <c r="I1009" i="2" s="1"/>
  <c r="I1010" i="2" s="1"/>
  <c r="I1011" i="2" s="1"/>
  <c r="I1012" i="2" s="1"/>
  <c r="I1013" i="2" s="1"/>
  <c r="I1014" i="2" s="1"/>
  <c r="I1015" i="2" s="1"/>
  <c r="I1016" i="2" s="1"/>
  <c r="I1017" i="2" s="1"/>
  <c r="I1018" i="2" s="1"/>
  <c r="I1019" i="2" s="1"/>
  <c r="I1020" i="2" s="1"/>
  <c r="I1021" i="2" s="1"/>
  <c r="I1022" i="2" s="1"/>
  <c r="I1023" i="2" s="1"/>
  <c r="I1024" i="2" s="1"/>
  <c r="I1025" i="2" s="1"/>
  <c r="I1026" i="2" s="1"/>
  <c r="I1027" i="2" s="1"/>
  <c r="I1028" i="2" s="1"/>
  <c r="I1029" i="2" s="1"/>
  <c r="I1030" i="2" s="1"/>
  <c r="I1031" i="2" s="1"/>
  <c r="I1032" i="2" s="1"/>
  <c r="I1033" i="2" s="1"/>
  <c r="I1034" i="2" s="1"/>
  <c r="I1035" i="2" s="1"/>
  <c r="I1036" i="2" s="1"/>
  <c r="I1037" i="2" s="1"/>
  <c r="I1038" i="2" s="1"/>
  <c r="I1039" i="2" s="1"/>
  <c r="I1040" i="2" s="1"/>
  <c r="I1041" i="2" s="1"/>
  <c r="I1042" i="2" s="1"/>
  <c r="I1043" i="2" s="1"/>
  <c r="I1044" i="2" s="1"/>
  <c r="I1045" i="2" s="1"/>
  <c r="I1046" i="2" s="1"/>
  <c r="I1047" i="2" s="1"/>
  <c r="I1048" i="2" s="1"/>
  <c r="I1049" i="2" s="1"/>
  <c r="I1050" i="2" s="1"/>
  <c r="I1051" i="2" s="1"/>
  <c r="I1052" i="2" s="1"/>
  <c r="I1053" i="2" s="1"/>
  <c r="I1054" i="2" s="1"/>
  <c r="I1055" i="2" s="1"/>
  <c r="I1056" i="2" s="1"/>
  <c r="I1057" i="2" s="1"/>
  <c r="I1058" i="2" s="1"/>
  <c r="I1059" i="2" s="1"/>
  <c r="I1060" i="2" s="1"/>
  <c r="I1061" i="2" s="1"/>
  <c r="I1062" i="2" s="1"/>
  <c r="I1063" i="2" s="1"/>
  <c r="I1064" i="2" s="1"/>
  <c r="I1065" i="2" s="1"/>
  <c r="I1066" i="2" s="1"/>
  <c r="I1067" i="2" s="1"/>
  <c r="I1068" i="2" s="1"/>
  <c r="I1069" i="2" s="1"/>
  <c r="I1070" i="2" s="1"/>
  <c r="I1071" i="2" s="1"/>
  <c r="I1072" i="2" s="1"/>
  <c r="I1073" i="2" s="1"/>
  <c r="I1074" i="2" s="1"/>
  <c r="I1075" i="2" s="1"/>
  <c r="I1076" i="2" s="1"/>
  <c r="I1077" i="2" s="1"/>
  <c r="I1078" i="2" s="1"/>
  <c r="I1079" i="2" s="1"/>
  <c r="I1080" i="2" s="1"/>
  <c r="I1081" i="2" s="1"/>
  <c r="I1082" i="2" s="1"/>
  <c r="I1083" i="2" s="1"/>
  <c r="I1084" i="2" s="1"/>
  <c r="I1085" i="2" s="1"/>
  <c r="I1086" i="2" s="1"/>
  <c r="I1087" i="2" s="1"/>
  <c r="I1088" i="2" s="1"/>
  <c r="I1089" i="2" s="1"/>
  <c r="I1090" i="2" s="1"/>
  <c r="I1091" i="2" s="1"/>
  <c r="I1092" i="2" s="1"/>
  <c r="I1093" i="2" s="1"/>
  <c r="I1094" i="2" s="1"/>
  <c r="I1095" i="2" s="1"/>
  <c r="I1096" i="2" s="1"/>
  <c r="I1097" i="2" s="1"/>
  <c r="I1098" i="2" s="1"/>
  <c r="I1099" i="2" s="1"/>
  <c r="I1100" i="2" s="1"/>
  <c r="I1101" i="2" s="1"/>
  <c r="I1102" i="2" s="1"/>
  <c r="I1103" i="2" s="1"/>
  <c r="I1104" i="2" s="1"/>
  <c r="I1105" i="2" s="1"/>
  <c r="I1106" i="2" s="1"/>
  <c r="I1107" i="2" s="1"/>
  <c r="I1108" i="2" s="1"/>
  <c r="I1109" i="2" s="1"/>
  <c r="I1110" i="2" s="1"/>
  <c r="I1111" i="2" s="1"/>
  <c r="I1112" i="2" s="1"/>
  <c r="I1113" i="2" s="1"/>
  <c r="I1114" i="2" s="1"/>
  <c r="I1115" i="2" s="1"/>
  <c r="I1116" i="2" s="1"/>
  <c r="I1117" i="2" s="1"/>
  <c r="I1118" i="2" s="1"/>
  <c r="I1119" i="2" s="1"/>
  <c r="I1120" i="2" s="1"/>
  <c r="I1121" i="2" s="1"/>
  <c r="I1122" i="2" s="1"/>
  <c r="I1123" i="2" s="1"/>
  <c r="I1124" i="2" s="1"/>
  <c r="I1125" i="2" s="1"/>
  <c r="I1126" i="2" s="1"/>
  <c r="I1127" i="2" s="1"/>
  <c r="I1128" i="2" s="1"/>
  <c r="I1129" i="2" s="1"/>
  <c r="I1130" i="2" s="1"/>
  <c r="I1131" i="2" s="1"/>
  <c r="I1132" i="2" s="1"/>
  <c r="I1133" i="2" s="1"/>
  <c r="I1134" i="2" s="1"/>
  <c r="I1135" i="2" s="1"/>
  <c r="I1136" i="2" s="1"/>
  <c r="I1137" i="2" s="1"/>
  <c r="I1138" i="2" s="1"/>
  <c r="I1139" i="2" s="1"/>
  <c r="I1140" i="2" s="1"/>
  <c r="I1141" i="2" s="1"/>
  <c r="I1142" i="2" s="1"/>
  <c r="I1143" i="2" s="1"/>
  <c r="I1144" i="2" s="1"/>
  <c r="I1145" i="2" s="1"/>
  <c r="I1146" i="2" s="1"/>
  <c r="I1147" i="2" s="1"/>
  <c r="I1148" i="2" s="1"/>
  <c r="I1149" i="2" s="1"/>
  <c r="I1150" i="2" s="1"/>
  <c r="I1151" i="2" s="1"/>
  <c r="I1152" i="2" s="1"/>
  <c r="I1153" i="2" s="1"/>
  <c r="I1154" i="2" s="1"/>
  <c r="I1155" i="2" s="1"/>
  <c r="I1156" i="2" s="1"/>
  <c r="I1157" i="2" s="1"/>
  <c r="I1158" i="2" s="1"/>
  <c r="I1159" i="2" s="1"/>
  <c r="I1160" i="2" s="1"/>
  <c r="I1161" i="2" s="1"/>
  <c r="I1162" i="2" s="1"/>
  <c r="I1163" i="2" s="1"/>
  <c r="I1164" i="2" s="1"/>
  <c r="I1165" i="2" s="1"/>
  <c r="I1166" i="2" s="1"/>
  <c r="I1167" i="2" s="1"/>
  <c r="I1168" i="2" s="1"/>
  <c r="I1169" i="2" s="1"/>
  <c r="I1170" i="2" s="1"/>
  <c r="I1171" i="2" s="1"/>
  <c r="I1172" i="2" s="1"/>
  <c r="I1173" i="2" s="1"/>
  <c r="I1174" i="2" s="1"/>
  <c r="I1175" i="2" s="1"/>
  <c r="I1176" i="2" s="1"/>
  <c r="I1177" i="2" s="1"/>
  <c r="I1178" i="2" s="1"/>
  <c r="I1179" i="2" s="1"/>
  <c r="I1180" i="2" s="1"/>
  <c r="I1181" i="2" s="1"/>
  <c r="I1182" i="2" s="1"/>
  <c r="I1183" i="2" s="1"/>
  <c r="I1184" i="2" s="1"/>
  <c r="I1185" i="2" s="1"/>
  <c r="I1186" i="2" s="1"/>
  <c r="I1187" i="2" s="1"/>
  <c r="I1188" i="2" s="1"/>
  <c r="I1189" i="2" s="1"/>
  <c r="I1190" i="2" s="1"/>
  <c r="I1191" i="2" s="1"/>
  <c r="I1192" i="2" s="1"/>
  <c r="I1193" i="2" s="1"/>
  <c r="I1194" i="2" s="1"/>
  <c r="I1195" i="2" s="1"/>
  <c r="I1196" i="2" s="1"/>
  <c r="I1197" i="2" s="1"/>
  <c r="I1198" i="2" s="1"/>
  <c r="I1199" i="2" s="1"/>
  <c r="I1200" i="2" s="1"/>
  <c r="I1201" i="2" s="1"/>
  <c r="I1202" i="2" s="1"/>
  <c r="I1203" i="2" s="1"/>
  <c r="I1204" i="2" s="1"/>
  <c r="I1205" i="2" s="1"/>
  <c r="I1206" i="2" s="1"/>
  <c r="I1207" i="2" s="1"/>
  <c r="I1208" i="2" s="1"/>
  <c r="I1209" i="2" s="1"/>
  <c r="I1210" i="2" s="1"/>
  <c r="I1211" i="2" s="1"/>
  <c r="I1212" i="2" s="1"/>
  <c r="I1213" i="2" s="1"/>
  <c r="I1214" i="2" s="1"/>
  <c r="I1215" i="2" s="1"/>
  <c r="I1216" i="2" s="1"/>
  <c r="I1217" i="2" s="1"/>
  <c r="I1218" i="2" s="1"/>
  <c r="I1219" i="2" s="1"/>
  <c r="I1220" i="2" s="1"/>
  <c r="I1221" i="2" s="1"/>
  <c r="I1222" i="2" s="1"/>
  <c r="I1223" i="2" s="1"/>
  <c r="I1224" i="2" s="1"/>
  <c r="I1225" i="2" s="1"/>
  <c r="I1226" i="2" s="1"/>
  <c r="I1227" i="2" s="1"/>
  <c r="I1228" i="2" s="1"/>
  <c r="I1229" i="2" s="1"/>
  <c r="I1230" i="2" s="1"/>
  <c r="I1231" i="2" s="1"/>
  <c r="I1232" i="2" s="1"/>
  <c r="I1233" i="2" s="1"/>
  <c r="I1234" i="2" s="1"/>
  <c r="I1235" i="2" s="1"/>
  <c r="I1236" i="2" s="1"/>
  <c r="I1237" i="2" s="1"/>
  <c r="I1238" i="2" s="1"/>
  <c r="I1239" i="2" s="1"/>
  <c r="I1240" i="2" s="1"/>
  <c r="I1241" i="2" s="1"/>
  <c r="I1242" i="2" s="1"/>
  <c r="I1243" i="2" s="1"/>
  <c r="I1244" i="2" s="1"/>
  <c r="I1245" i="2" s="1"/>
  <c r="I1246" i="2" s="1"/>
  <c r="I1247" i="2" s="1"/>
  <c r="I1248" i="2" s="1"/>
  <c r="I1249" i="2" s="1"/>
  <c r="I1250" i="2" s="1"/>
  <c r="I1251" i="2" s="1"/>
  <c r="I1252" i="2" s="1"/>
  <c r="I1253" i="2" s="1"/>
  <c r="I1254" i="2" s="1"/>
  <c r="I1255" i="2" s="1"/>
  <c r="I1256" i="2" s="1"/>
  <c r="I1257" i="2" s="1"/>
  <c r="I1258" i="2" s="1"/>
  <c r="I1259" i="2" s="1"/>
  <c r="I1260" i="2" s="1"/>
  <c r="I1261" i="2" s="1"/>
  <c r="I1262" i="2" s="1"/>
  <c r="I1263" i="2" s="1"/>
  <c r="I1264" i="2" s="1"/>
  <c r="I1265" i="2" s="1"/>
  <c r="I1266" i="2" s="1"/>
  <c r="I1267" i="2" s="1"/>
  <c r="I1268" i="2" s="1"/>
  <c r="I1269" i="2" s="1"/>
  <c r="I1270" i="2" s="1"/>
  <c r="I1271" i="2" s="1"/>
  <c r="I1272" i="2" s="1"/>
  <c r="I1273" i="2" s="1"/>
  <c r="I1274" i="2" s="1"/>
  <c r="I1275" i="2" s="1"/>
  <c r="I1276" i="2" s="1"/>
  <c r="I1277" i="2" s="1"/>
  <c r="I1278" i="2" s="1"/>
  <c r="I1279" i="2" s="1"/>
  <c r="I1280" i="2" s="1"/>
  <c r="I1281" i="2" s="1"/>
  <c r="I1282" i="2" s="1"/>
  <c r="I1283" i="2" s="1"/>
  <c r="I1284" i="2" s="1"/>
  <c r="I1285" i="2" s="1"/>
  <c r="I1286" i="2" s="1"/>
  <c r="I1287" i="2" s="1"/>
  <c r="I1288" i="2" s="1"/>
  <c r="I1289" i="2" s="1"/>
  <c r="I1290" i="2" s="1"/>
  <c r="I1291" i="2" s="1"/>
  <c r="I1292" i="2" s="1"/>
  <c r="I1293" i="2" s="1"/>
  <c r="I1294" i="2" s="1"/>
  <c r="I1295" i="2" s="1"/>
  <c r="I1296" i="2" s="1"/>
  <c r="I1297" i="2" s="1"/>
  <c r="I1298" i="2" s="1"/>
  <c r="I1299" i="2" s="1"/>
  <c r="I1300" i="2" s="1"/>
  <c r="I1301" i="2" s="1"/>
  <c r="I1302" i="2" s="1"/>
  <c r="I1303" i="2" s="1"/>
  <c r="I1304" i="2" s="1"/>
  <c r="I1305" i="2" s="1"/>
  <c r="I1306" i="2" s="1"/>
  <c r="I1307" i="2" s="1"/>
  <c r="I1308" i="2" s="1"/>
  <c r="I1309" i="2" s="1"/>
  <c r="I1310" i="2" s="1"/>
  <c r="I1311" i="2" s="1"/>
  <c r="I1312" i="2" s="1"/>
  <c r="I1313" i="2" s="1"/>
  <c r="I1314" i="2" s="1"/>
  <c r="I1315" i="2" s="1"/>
  <c r="I1316" i="2" s="1"/>
  <c r="I1317" i="2" s="1"/>
  <c r="I1318" i="2" s="1"/>
  <c r="I1319" i="2" s="1"/>
  <c r="I1320" i="2" s="1"/>
  <c r="I1321" i="2" s="1"/>
  <c r="I1322" i="2" s="1"/>
  <c r="I1323" i="2" s="1"/>
  <c r="I1324" i="2" s="1"/>
  <c r="I1325" i="2" s="1"/>
  <c r="I1326" i="2" s="1"/>
  <c r="I1327" i="2" s="1"/>
  <c r="I1328" i="2" s="1"/>
  <c r="I1329" i="2" s="1"/>
  <c r="I1330" i="2" s="1"/>
  <c r="I1331" i="2" s="1"/>
  <c r="I1332" i="2" s="1"/>
  <c r="I1333" i="2" s="1"/>
  <c r="I1334" i="2" s="1"/>
  <c r="I1335" i="2" s="1"/>
  <c r="I1336" i="2" s="1"/>
  <c r="I1337" i="2" s="1"/>
  <c r="I1338" i="2" s="1"/>
  <c r="I1339" i="2" s="1"/>
  <c r="I1340" i="2" s="1"/>
  <c r="I1341" i="2" s="1"/>
  <c r="I1342" i="2" s="1"/>
  <c r="I1343" i="2" s="1"/>
  <c r="I1344" i="2" s="1"/>
  <c r="I1345" i="2" s="1"/>
  <c r="I1346" i="2" s="1"/>
  <c r="I1347" i="2" s="1"/>
  <c r="I1348" i="2" s="1"/>
  <c r="I1349" i="2" s="1"/>
  <c r="I1350" i="2" s="1"/>
  <c r="I1351" i="2" s="1"/>
  <c r="I1352" i="2" s="1"/>
  <c r="I1353" i="2" s="1"/>
  <c r="I1354" i="2" s="1"/>
  <c r="I1355" i="2" s="1"/>
  <c r="I1356" i="2" s="1"/>
  <c r="I1357" i="2" s="1"/>
  <c r="I1358" i="2" s="1"/>
  <c r="I1359" i="2" s="1"/>
  <c r="I1360" i="2" s="1"/>
  <c r="I1361" i="2" s="1"/>
  <c r="I1362" i="2" s="1"/>
  <c r="I1363" i="2" s="1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 s="1"/>
  <c r="J625" i="2" s="1"/>
  <c r="J626" i="2" s="1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647" i="2" s="1"/>
  <c r="J648" i="2" s="1"/>
  <c r="J649" i="2" s="1"/>
  <c r="J650" i="2" s="1"/>
  <c r="J651" i="2" s="1"/>
  <c r="J652" i="2" s="1"/>
  <c r="J653" i="2" s="1"/>
  <c r="J654" i="2" s="1"/>
  <c r="J655" i="2" s="1"/>
  <c r="J656" i="2" s="1"/>
  <c r="J657" i="2" s="1"/>
  <c r="J658" i="2" s="1"/>
  <c r="J659" i="2" s="1"/>
  <c r="J660" i="2" s="1"/>
  <c r="J661" i="2" s="1"/>
  <c r="J662" i="2" s="1"/>
  <c r="J663" i="2" s="1"/>
  <c r="J664" i="2" s="1"/>
  <c r="J665" i="2" s="1"/>
  <c r="J666" i="2" s="1"/>
  <c r="J667" i="2" s="1"/>
  <c r="J668" i="2" s="1"/>
  <c r="J669" i="2" s="1"/>
  <c r="J670" i="2" s="1"/>
  <c r="J671" i="2" s="1"/>
  <c r="J672" i="2" s="1"/>
  <c r="J673" i="2" s="1"/>
  <c r="J674" i="2" s="1"/>
  <c r="J675" i="2" s="1"/>
  <c r="J676" i="2" s="1"/>
  <c r="J677" i="2" s="1"/>
  <c r="J678" i="2" s="1"/>
  <c r="J679" i="2" s="1"/>
  <c r="J680" i="2" s="1"/>
  <c r="J681" i="2" s="1"/>
  <c r="J682" i="2" s="1"/>
  <c r="J683" i="2" s="1"/>
  <c r="J684" i="2" s="1"/>
  <c r="J685" i="2" s="1"/>
  <c r="J686" i="2" s="1"/>
  <c r="J687" i="2" s="1"/>
  <c r="J688" i="2" s="1"/>
  <c r="J689" i="2" s="1"/>
  <c r="J690" i="2" s="1"/>
  <c r="J691" i="2" s="1"/>
  <c r="J692" i="2" s="1"/>
  <c r="J693" i="2" s="1"/>
  <c r="J694" i="2" s="1"/>
  <c r="J695" i="2" s="1"/>
  <c r="J696" i="2" s="1"/>
  <c r="J697" i="2" s="1"/>
  <c r="J698" i="2" s="1"/>
  <c r="J699" i="2" s="1"/>
  <c r="J700" i="2" s="1"/>
  <c r="J701" i="2" s="1"/>
  <c r="J702" i="2" s="1"/>
  <c r="J703" i="2" s="1"/>
  <c r="J704" i="2" s="1"/>
  <c r="J705" i="2" s="1"/>
  <c r="J706" i="2" s="1"/>
  <c r="J707" i="2" s="1"/>
  <c r="J708" i="2" s="1"/>
  <c r="J709" i="2" s="1"/>
  <c r="J710" i="2" s="1"/>
  <c r="J711" i="2" s="1"/>
  <c r="J712" i="2" s="1"/>
  <c r="J713" i="2" s="1"/>
  <c r="J714" i="2" s="1"/>
  <c r="J715" i="2" s="1"/>
  <c r="J716" i="2" s="1"/>
  <c r="J717" i="2" s="1"/>
  <c r="J718" i="2" s="1"/>
  <c r="J719" i="2" s="1"/>
  <c r="J720" i="2" s="1"/>
  <c r="J721" i="2" s="1"/>
  <c r="J722" i="2" s="1"/>
  <c r="J723" i="2" s="1"/>
  <c r="J724" i="2" s="1"/>
  <c r="J725" i="2" s="1"/>
  <c r="J726" i="2" s="1"/>
  <c r="J727" i="2" s="1"/>
  <c r="J728" i="2" s="1"/>
  <c r="J729" i="2" s="1"/>
  <c r="J730" i="2" s="1"/>
  <c r="J731" i="2" s="1"/>
  <c r="J732" i="2" s="1"/>
  <c r="J733" i="2" s="1"/>
  <c r="J734" i="2" s="1"/>
  <c r="J735" i="2" s="1"/>
  <c r="J736" i="2" s="1"/>
  <c r="J737" i="2" s="1"/>
  <c r="J738" i="2" s="1"/>
  <c r="J739" i="2" s="1"/>
  <c r="J740" i="2" s="1"/>
  <c r="J741" i="2" s="1"/>
  <c r="J742" i="2" s="1"/>
  <c r="J743" i="2" s="1"/>
  <c r="J744" i="2" s="1"/>
  <c r="J745" i="2" s="1"/>
  <c r="J746" i="2" s="1"/>
  <c r="J747" i="2" s="1"/>
  <c r="J748" i="2" s="1"/>
  <c r="J749" i="2" s="1"/>
  <c r="J750" i="2" s="1"/>
  <c r="J751" i="2" s="1"/>
  <c r="J752" i="2" s="1"/>
  <c r="J753" i="2" s="1"/>
  <c r="J754" i="2" s="1"/>
  <c r="J755" i="2" s="1"/>
  <c r="J756" i="2" s="1"/>
  <c r="J757" i="2" s="1"/>
  <c r="J758" i="2" s="1"/>
  <c r="J759" i="2" s="1"/>
  <c r="J760" i="2" s="1"/>
  <c r="J761" i="2" s="1"/>
  <c r="J762" i="2" s="1"/>
  <c r="J763" i="2" s="1"/>
  <c r="J764" i="2" s="1"/>
  <c r="J765" i="2" s="1"/>
  <c r="J766" i="2" s="1"/>
  <c r="J767" i="2" s="1"/>
  <c r="J768" i="2" s="1"/>
  <c r="J769" i="2" s="1"/>
  <c r="J770" i="2" s="1"/>
  <c r="J771" i="2" s="1"/>
  <c r="J772" i="2" s="1"/>
  <c r="J773" i="2" s="1"/>
  <c r="J774" i="2" s="1"/>
  <c r="J775" i="2" s="1"/>
  <c r="J776" i="2" s="1"/>
  <c r="J777" i="2" s="1"/>
  <c r="J778" i="2" s="1"/>
  <c r="J779" i="2" s="1"/>
  <c r="J780" i="2" s="1"/>
  <c r="J781" i="2" s="1"/>
  <c r="J782" i="2" s="1"/>
  <c r="J783" i="2" s="1"/>
  <c r="J784" i="2" s="1"/>
  <c r="J785" i="2" s="1"/>
  <c r="J786" i="2" s="1"/>
  <c r="J787" i="2" s="1"/>
  <c r="J788" i="2" s="1"/>
  <c r="J789" i="2" s="1"/>
  <c r="J790" i="2" s="1"/>
  <c r="J791" i="2" s="1"/>
  <c r="J792" i="2" s="1"/>
  <c r="J793" i="2" s="1"/>
  <c r="J794" i="2" s="1"/>
  <c r="J795" i="2" s="1"/>
  <c r="J796" i="2" s="1"/>
  <c r="J797" i="2" s="1"/>
  <c r="J798" i="2" s="1"/>
  <c r="J799" i="2" s="1"/>
  <c r="J800" i="2" s="1"/>
  <c r="J801" i="2" s="1"/>
  <c r="J802" i="2" s="1"/>
  <c r="J803" i="2" s="1"/>
  <c r="J804" i="2" s="1"/>
  <c r="J805" i="2" s="1"/>
  <c r="J806" i="2" s="1"/>
  <c r="J807" i="2" s="1"/>
  <c r="J808" i="2" s="1"/>
  <c r="J809" i="2" s="1"/>
  <c r="J810" i="2" s="1"/>
  <c r="J811" i="2" s="1"/>
  <c r="J812" i="2" s="1"/>
  <c r="J813" i="2" s="1"/>
  <c r="J814" i="2" s="1"/>
  <c r="J815" i="2" s="1"/>
  <c r="J816" i="2" s="1"/>
  <c r="J817" i="2" s="1"/>
  <c r="J818" i="2" s="1"/>
  <c r="J819" i="2" s="1"/>
  <c r="J820" i="2" s="1"/>
  <c r="J821" i="2" s="1"/>
  <c r="J822" i="2" s="1"/>
  <c r="J823" i="2" s="1"/>
  <c r="J824" i="2" s="1"/>
  <c r="J825" i="2" s="1"/>
  <c r="J826" i="2" s="1"/>
  <c r="J827" i="2" s="1"/>
  <c r="J828" i="2" s="1"/>
  <c r="J829" i="2" s="1"/>
  <c r="J830" i="2" s="1"/>
  <c r="J831" i="2" s="1"/>
  <c r="J832" i="2" s="1"/>
  <c r="J833" i="2" s="1"/>
  <c r="J834" i="2" s="1"/>
  <c r="J835" i="2" s="1"/>
  <c r="J836" i="2" s="1"/>
  <c r="J837" i="2" s="1"/>
  <c r="J838" i="2" s="1"/>
  <c r="J839" i="2" s="1"/>
  <c r="J840" i="2" s="1"/>
  <c r="J841" i="2" s="1"/>
  <c r="J842" i="2" s="1"/>
  <c r="J843" i="2" s="1"/>
  <c r="J844" i="2" s="1"/>
  <c r="J845" i="2" s="1"/>
  <c r="J846" i="2" s="1"/>
  <c r="J847" i="2" s="1"/>
  <c r="J848" i="2" s="1"/>
  <c r="J849" i="2" s="1"/>
  <c r="J850" i="2" s="1"/>
  <c r="J851" i="2" s="1"/>
  <c r="J852" i="2" s="1"/>
  <c r="J853" i="2" s="1"/>
  <c r="J854" i="2" s="1"/>
  <c r="J855" i="2" s="1"/>
  <c r="J856" i="2" s="1"/>
  <c r="J857" i="2" s="1"/>
  <c r="J858" i="2" s="1"/>
  <c r="J859" i="2" s="1"/>
  <c r="J860" i="2" s="1"/>
  <c r="J861" i="2" s="1"/>
  <c r="J862" i="2" s="1"/>
  <c r="J863" i="2" s="1"/>
  <c r="J864" i="2" s="1"/>
  <c r="J865" i="2" s="1"/>
  <c r="J866" i="2" s="1"/>
  <c r="J867" i="2" s="1"/>
  <c r="J868" i="2" s="1"/>
  <c r="J869" i="2" s="1"/>
  <c r="J870" i="2" s="1"/>
  <c r="J871" i="2" s="1"/>
  <c r="J872" i="2" s="1"/>
  <c r="J873" i="2" s="1"/>
  <c r="J874" i="2" s="1"/>
  <c r="J875" i="2" s="1"/>
  <c r="J876" i="2" s="1"/>
  <c r="J877" i="2" s="1"/>
  <c r="J878" i="2" s="1"/>
  <c r="J879" i="2" s="1"/>
  <c r="J880" i="2" s="1"/>
  <c r="J881" i="2" s="1"/>
  <c r="J882" i="2" s="1"/>
  <c r="J883" i="2" s="1"/>
  <c r="J884" i="2" s="1"/>
  <c r="J885" i="2" s="1"/>
  <c r="J886" i="2" s="1"/>
  <c r="J887" i="2" s="1"/>
  <c r="J888" i="2" s="1"/>
  <c r="J889" i="2" s="1"/>
  <c r="J890" i="2" s="1"/>
  <c r="J891" i="2" s="1"/>
  <c r="J892" i="2" s="1"/>
  <c r="J893" i="2" s="1"/>
  <c r="J894" i="2" s="1"/>
  <c r="J895" i="2" s="1"/>
  <c r="J896" i="2" s="1"/>
  <c r="J897" i="2" s="1"/>
  <c r="J898" i="2" s="1"/>
  <c r="J899" i="2" s="1"/>
  <c r="J900" i="2" s="1"/>
  <c r="J901" i="2" s="1"/>
  <c r="J902" i="2" s="1"/>
  <c r="J903" i="2" s="1"/>
  <c r="J904" i="2" s="1"/>
  <c r="J905" i="2" s="1"/>
  <c r="J906" i="2" s="1"/>
  <c r="J907" i="2" s="1"/>
  <c r="J908" i="2" s="1"/>
  <c r="J909" i="2" s="1"/>
  <c r="J910" i="2" s="1"/>
  <c r="J911" i="2" s="1"/>
  <c r="J912" i="2" s="1"/>
  <c r="J913" i="2" s="1"/>
  <c r="J914" i="2" s="1"/>
  <c r="J915" i="2" s="1"/>
  <c r="J916" i="2" s="1"/>
  <c r="J917" i="2" s="1"/>
  <c r="J918" i="2" s="1"/>
  <c r="J919" i="2" s="1"/>
  <c r="J920" i="2" s="1"/>
  <c r="J921" i="2" s="1"/>
  <c r="J922" i="2" s="1"/>
  <c r="J923" i="2" s="1"/>
  <c r="J924" i="2" s="1"/>
  <c r="J925" i="2" s="1"/>
  <c r="J926" i="2" s="1"/>
  <c r="J927" i="2" s="1"/>
  <c r="J928" i="2" s="1"/>
  <c r="J929" i="2" s="1"/>
  <c r="J930" i="2" s="1"/>
  <c r="J931" i="2" s="1"/>
  <c r="J932" i="2" s="1"/>
  <c r="J933" i="2" s="1"/>
  <c r="J934" i="2" s="1"/>
  <c r="J935" i="2" s="1"/>
  <c r="J936" i="2" s="1"/>
  <c r="J937" i="2" s="1"/>
  <c r="J938" i="2" s="1"/>
  <c r="J939" i="2" s="1"/>
  <c r="J940" i="2" s="1"/>
  <c r="J941" i="2" s="1"/>
  <c r="J942" i="2" s="1"/>
  <c r="J943" i="2" s="1"/>
  <c r="J944" i="2" s="1"/>
  <c r="J945" i="2" s="1"/>
  <c r="J946" i="2" s="1"/>
  <c r="J947" i="2" s="1"/>
  <c r="J948" i="2" s="1"/>
  <c r="J949" i="2" s="1"/>
  <c r="J950" i="2" s="1"/>
  <c r="J951" i="2" s="1"/>
  <c r="J952" i="2" s="1"/>
  <c r="J953" i="2" s="1"/>
  <c r="J954" i="2" s="1"/>
  <c r="J955" i="2" s="1"/>
  <c r="J956" i="2" s="1"/>
  <c r="J957" i="2" s="1"/>
  <c r="J958" i="2" s="1"/>
  <c r="J959" i="2" s="1"/>
  <c r="J960" i="2" s="1"/>
  <c r="J961" i="2" s="1"/>
  <c r="J962" i="2" s="1"/>
  <c r="J963" i="2" s="1"/>
  <c r="J964" i="2" s="1"/>
  <c r="J965" i="2" s="1"/>
  <c r="J966" i="2" s="1"/>
  <c r="J967" i="2" s="1"/>
  <c r="J968" i="2" s="1"/>
  <c r="J969" i="2" s="1"/>
  <c r="J970" i="2" s="1"/>
  <c r="J971" i="2" s="1"/>
  <c r="J972" i="2" s="1"/>
  <c r="J973" i="2" s="1"/>
  <c r="J974" i="2" s="1"/>
  <c r="J975" i="2" s="1"/>
  <c r="J976" i="2" s="1"/>
  <c r="J977" i="2" s="1"/>
  <c r="J978" i="2" s="1"/>
  <c r="J979" i="2" s="1"/>
  <c r="J980" i="2" s="1"/>
  <c r="J981" i="2" s="1"/>
  <c r="J982" i="2" s="1"/>
  <c r="J983" i="2" s="1"/>
  <c r="J984" i="2" s="1"/>
  <c r="J985" i="2" s="1"/>
  <c r="J986" i="2" s="1"/>
  <c r="J987" i="2" s="1"/>
  <c r="J988" i="2" s="1"/>
  <c r="J989" i="2" s="1"/>
  <c r="J990" i="2" s="1"/>
  <c r="J991" i="2" s="1"/>
  <c r="J992" i="2" s="1"/>
  <c r="J993" i="2" s="1"/>
  <c r="J994" i="2" s="1"/>
  <c r="J995" i="2" s="1"/>
  <c r="J996" i="2" s="1"/>
  <c r="J997" i="2" s="1"/>
  <c r="J998" i="2" s="1"/>
  <c r="J999" i="2" s="1"/>
  <c r="J1000" i="2" s="1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 s="1"/>
  <c r="I654" i="2" s="1"/>
  <c r="I655" i="2" s="1"/>
  <c r="I656" i="2" s="1"/>
  <c r="I657" i="2" s="1"/>
  <c r="I658" i="2" s="1"/>
  <c r="I659" i="2" s="1"/>
  <c r="I660" i="2" s="1"/>
  <c r="I661" i="2" s="1"/>
  <c r="I662" i="2" s="1"/>
  <c r="I663" i="2" s="1"/>
  <c r="I664" i="2" s="1"/>
  <c r="I665" i="2" s="1"/>
  <c r="I666" i="2" s="1"/>
  <c r="I667" i="2" s="1"/>
  <c r="I668" i="2" s="1"/>
  <c r="I669" i="2" s="1"/>
  <c r="I670" i="2" s="1"/>
  <c r="I671" i="2" s="1"/>
  <c r="I672" i="2" s="1"/>
  <c r="I673" i="2" s="1"/>
  <c r="I674" i="2" s="1"/>
  <c r="I675" i="2" s="1"/>
  <c r="I676" i="2" s="1"/>
  <c r="I677" i="2" s="1"/>
  <c r="I678" i="2" s="1"/>
  <c r="I679" i="2" s="1"/>
  <c r="I680" i="2" s="1"/>
  <c r="I681" i="2" s="1"/>
  <c r="I682" i="2" s="1"/>
  <c r="I683" i="2" s="1"/>
  <c r="I684" i="2" s="1"/>
  <c r="I685" i="2" s="1"/>
  <c r="I686" i="2" s="1"/>
  <c r="I687" i="2" s="1"/>
  <c r="I688" i="2" s="1"/>
  <c r="I689" i="2" s="1"/>
  <c r="I690" i="2" s="1"/>
  <c r="I691" i="2" s="1"/>
  <c r="I692" i="2" s="1"/>
  <c r="I693" i="2" s="1"/>
  <c r="I694" i="2" s="1"/>
  <c r="I695" i="2" s="1"/>
  <c r="I696" i="2" s="1"/>
  <c r="I697" i="2" s="1"/>
  <c r="I698" i="2" s="1"/>
  <c r="I699" i="2" s="1"/>
  <c r="I700" i="2" s="1"/>
  <c r="I701" i="2" s="1"/>
  <c r="I702" i="2" s="1"/>
  <c r="I703" i="2" s="1"/>
  <c r="I704" i="2" s="1"/>
  <c r="I705" i="2" s="1"/>
  <c r="I706" i="2" s="1"/>
  <c r="I707" i="2" s="1"/>
  <c r="I708" i="2" s="1"/>
  <c r="I709" i="2" s="1"/>
  <c r="I710" i="2" s="1"/>
  <c r="I711" i="2" s="1"/>
  <c r="I712" i="2" s="1"/>
  <c r="I713" i="2" s="1"/>
  <c r="I714" i="2" s="1"/>
  <c r="I715" i="2" s="1"/>
  <c r="I716" i="2" s="1"/>
  <c r="I717" i="2" s="1"/>
  <c r="I718" i="2" s="1"/>
  <c r="I719" i="2" s="1"/>
  <c r="I720" i="2" s="1"/>
  <c r="I721" i="2" s="1"/>
  <c r="I722" i="2" s="1"/>
  <c r="I723" i="2" s="1"/>
  <c r="I724" i="2" s="1"/>
  <c r="I725" i="2" s="1"/>
  <c r="I726" i="2" s="1"/>
  <c r="I727" i="2" s="1"/>
  <c r="I728" i="2" s="1"/>
  <c r="I729" i="2" s="1"/>
  <c r="I730" i="2" s="1"/>
  <c r="I731" i="2" s="1"/>
  <c r="I732" i="2" s="1"/>
  <c r="I733" i="2" s="1"/>
  <c r="I734" i="2" s="1"/>
  <c r="I735" i="2" s="1"/>
  <c r="I736" i="2" s="1"/>
  <c r="I737" i="2" s="1"/>
  <c r="I738" i="2" s="1"/>
  <c r="I739" i="2" s="1"/>
  <c r="I740" i="2" s="1"/>
  <c r="I741" i="2" s="1"/>
  <c r="I742" i="2" s="1"/>
  <c r="I743" i="2" s="1"/>
  <c r="I744" i="2" s="1"/>
  <c r="I745" i="2" s="1"/>
  <c r="I746" i="2" s="1"/>
  <c r="I747" i="2" s="1"/>
  <c r="I748" i="2" s="1"/>
  <c r="I749" i="2" s="1"/>
  <c r="I750" i="2" s="1"/>
  <c r="I751" i="2" s="1"/>
  <c r="I752" i="2" s="1"/>
  <c r="I753" i="2" s="1"/>
  <c r="I754" i="2" s="1"/>
  <c r="I755" i="2" s="1"/>
  <c r="I756" i="2" s="1"/>
  <c r="I757" i="2" s="1"/>
  <c r="I758" i="2" s="1"/>
  <c r="I759" i="2" s="1"/>
  <c r="I760" i="2" s="1"/>
  <c r="I761" i="2" s="1"/>
  <c r="I762" i="2" s="1"/>
  <c r="I763" i="2" s="1"/>
  <c r="I764" i="2" s="1"/>
  <c r="I765" i="2" s="1"/>
  <c r="I766" i="2" s="1"/>
  <c r="I767" i="2" s="1"/>
  <c r="I768" i="2" s="1"/>
  <c r="I769" i="2" s="1"/>
  <c r="I770" i="2" s="1"/>
  <c r="I771" i="2" s="1"/>
  <c r="I772" i="2" s="1"/>
  <c r="I773" i="2" s="1"/>
  <c r="I774" i="2" s="1"/>
  <c r="I775" i="2" s="1"/>
  <c r="I776" i="2" s="1"/>
  <c r="I777" i="2" s="1"/>
  <c r="I778" i="2" s="1"/>
  <c r="I779" i="2" s="1"/>
  <c r="I780" i="2" s="1"/>
  <c r="I781" i="2" s="1"/>
  <c r="I782" i="2" s="1"/>
  <c r="I783" i="2" s="1"/>
  <c r="I784" i="2" s="1"/>
  <c r="I785" i="2" s="1"/>
  <c r="I786" i="2" s="1"/>
  <c r="I787" i="2" s="1"/>
  <c r="I788" i="2" s="1"/>
  <c r="I789" i="2" s="1"/>
  <c r="I790" i="2" s="1"/>
  <c r="I791" i="2" s="1"/>
  <c r="I792" i="2" s="1"/>
  <c r="I793" i="2" s="1"/>
  <c r="I794" i="2" s="1"/>
  <c r="I795" i="2" s="1"/>
  <c r="I796" i="2" s="1"/>
  <c r="I797" i="2" s="1"/>
  <c r="I798" i="2" s="1"/>
  <c r="I799" i="2" s="1"/>
  <c r="I800" i="2" s="1"/>
  <c r="I801" i="2" s="1"/>
  <c r="I802" i="2" s="1"/>
  <c r="I803" i="2" s="1"/>
  <c r="I804" i="2" s="1"/>
  <c r="I805" i="2" s="1"/>
  <c r="I806" i="2" s="1"/>
  <c r="I807" i="2" s="1"/>
  <c r="I808" i="2" s="1"/>
  <c r="I809" i="2" s="1"/>
  <c r="I810" i="2" s="1"/>
  <c r="I811" i="2" s="1"/>
  <c r="I812" i="2" s="1"/>
  <c r="I813" i="2" s="1"/>
  <c r="I814" i="2" s="1"/>
  <c r="I815" i="2" s="1"/>
  <c r="I816" i="2" s="1"/>
  <c r="I817" i="2" s="1"/>
  <c r="I818" i="2" s="1"/>
  <c r="I819" i="2" s="1"/>
  <c r="I820" i="2" s="1"/>
  <c r="I821" i="2" s="1"/>
  <c r="I822" i="2" s="1"/>
  <c r="I823" i="2" s="1"/>
  <c r="I824" i="2" s="1"/>
  <c r="I825" i="2" s="1"/>
  <c r="I826" i="2" s="1"/>
  <c r="I827" i="2" s="1"/>
  <c r="I828" i="2" s="1"/>
  <c r="I829" i="2" s="1"/>
  <c r="I830" i="2" s="1"/>
  <c r="I831" i="2" s="1"/>
  <c r="I832" i="2" s="1"/>
  <c r="I833" i="2" s="1"/>
  <c r="I834" i="2" s="1"/>
  <c r="I835" i="2" s="1"/>
  <c r="I836" i="2" s="1"/>
  <c r="I837" i="2" s="1"/>
  <c r="I838" i="2" s="1"/>
  <c r="I839" i="2" s="1"/>
  <c r="I840" i="2" s="1"/>
  <c r="I841" i="2" s="1"/>
  <c r="I842" i="2" s="1"/>
  <c r="I843" i="2" s="1"/>
  <c r="I844" i="2" s="1"/>
  <c r="I845" i="2" s="1"/>
  <c r="I846" i="2" s="1"/>
  <c r="I847" i="2" s="1"/>
  <c r="I848" i="2" s="1"/>
  <c r="I849" i="2" s="1"/>
  <c r="I850" i="2" s="1"/>
  <c r="I851" i="2" s="1"/>
  <c r="I852" i="2" s="1"/>
  <c r="I853" i="2" s="1"/>
  <c r="I854" i="2" s="1"/>
  <c r="I855" i="2" s="1"/>
  <c r="I856" i="2" s="1"/>
  <c r="I857" i="2" s="1"/>
  <c r="I858" i="2" s="1"/>
  <c r="I859" i="2" s="1"/>
  <c r="I860" i="2" s="1"/>
  <c r="I861" i="2" s="1"/>
  <c r="I862" i="2" s="1"/>
  <c r="I863" i="2" s="1"/>
  <c r="I864" i="2" s="1"/>
  <c r="I865" i="2" s="1"/>
  <c r="I866" i="2" s="1"/>
  <c r="I867" i="2" s="1"/>
  <c r="I868" i="2" s="1"/>
  <c r="I869" i="2" s="1"/>
  <c r="I870" i="2" s="1"/>
  <c r="I871" i="2" s="1"/>
  <c r="I872" i="2" s="1"/>
  <c r="I873" i="2" s="1"/>
  <c r="I874" i="2" s="1"/>
  <c r="I875" i="2" s="1"/>
  <c r="I876" i="2" s="1"/>
  <c r="I877" i="2" s="1"/>
  <c r="I878" i="2" s="1"/>
  <c r="I879" i="2" s="1"/>
  <c r="I880" i="2" s="1"/>
  <c r="I881" i="2" s="1"/>
  <c r="I882" i="2" s="1"/>
  <c r="I883" i="2" s="1"/>
  <c r="I884" i="2" s="1"/>
  <c r="I885" i="2" s="1"/>
  <c r="I886" i="2" s="1"/>
  <c r="I887" i="2" s="1"/>
  <c r="I888" i="2" s="1"/>
  <c r="I889" i="2" s="1"/>
  <c r="I890" i="2" s="1"/>
  <c r="I891" i="2" s="1"/>
  <c r="I892" i="2" s="1"/>
  <c r="I893" i="2" s="1"/>
  <c r="I894" i="2" s="1"/>
  <c r="I895" i="2" s="1"/>
  <c r="I896" i="2" s="1"/>
  <c r="I897" i="2" s="1"/>
  <c r="I898" i="2" s="1"/>
  <c r="I899" i="2" s="1"/>
  <c r="I900" i="2" s="1"/>
  <c r="I901" i="2" s="1"/>
  <c r="I902" i="2" s="1"/>
  <c r="I903" i="2" s="1"/>
  <c r="I904" i="2" s="1"/>
  <c r="I905" i="2" s="1"/>
  <c r="I906" i="2" s="1"/>
  <c r="I907" i="2" s="1"/>
  <c r="I908" i="2" s="1"/>
  <c r="I909" i="2" s="1"/>
  <c r="I910" i="2" s="1"/>
  <c r="I911" i="2" s="1"/>
  <c r="I912" i="2" s="1"/>
  <c r="I913" i="2" s="1"/>
  <c r="I914" i="2" s="1"/>
  <c r="I915" i="2" s="1"/>
  <c r="I916" i="2" s="1"/>
  <c r="I917" i="2" s="1"/>
  <c r="I918" i="2" s="1"/>
  <c r="I919" i="2" s="1"/>
  <c r="I920" i="2" s="1"/>
  <c r="I921" i="2" s="1"/>
  <c r="I922" i="2" s="1"/>
  <c r="I923" i="2" s="1"/>
  <c r="I924" i="2" s="1"/>
  <c r="I925" i="2" s="1"/>
  <c r="I926" i="2" s="1"/>
  <c r="I927" i="2" s="1"/>
  <c r="I928" i="2" s="1"/>
  <c r="I929" i="2" s="1"/>
  <c r="I930" i="2" s="1"/>
  <c r="I931" i="2" s="1"/>
  <c r="I932" i="2" s="1"/>
  <c r="I933" i="2" s="1"/>
  <c r="I934" i="2" s="1"/>
  <c r="I935" i="2" s="1"/>
  <c r="I936" i="2" s="1"/>
  <c r="I937" i="2" s="1"/>
  <c r="I938" i="2" s="1"/>
  <c r="I939" i="2" s="1"/>
  <c r="I940" i="2" s="1"/>
  <c r="I941" i="2" s="1"/>
  <c r="I942" i="2" s="1"/>
  <c r="I943" i="2" s="1"/>
  <c r="I944" i="2" s="1"/>
  <c r="I945" i="2" s="1"/>
  <c r="I946" i="2" s="1"/>
  <c r="I947" i="2" s="1"/>
  <c r="I948" i="2" s="1"/>
  <c r="I949" i="2" s="1"/>
  <c r="I950" i="2" s="1"/>
  <c r="I951" i="2" s="1"/>
  <c r="I952" i="2" s="1"/>
  <c r="I953" i="2" s="1"/>
  <c r="I954" i="2" s="1"/>
  <c r="I955" i="2" s="1"/>
  <c r="I956" i="2" s="1"/>
  <c r="I957" i="2" s="1"/>
  <c r="I958" i="2" s="1"/>
  <c r="I959" i="2" s="1"/>
  <c r="I960" i="2" s="1"/>
  <c r="I961" i="2" s="1"/>
  <c r="I962" i="2" s="1"/>
  <c r="I963" i="2" s="1"/>
  <c r="I964" i="2" s="1"/>
  <c r="I965" i="2" s="1"/>
  <c r="I966" i="2" s="1"/>
  <c r="I967" i="2" s="1"/>
  <c r="I968" i="2" s="1"/>
  <c r="I969" i="2" s="1"/>
  <c r="I970" i="2" s="1"/>
  <c r="I971" i="2" s="1"/>
  <c r="I972" i="2" s="1"/>
  <c r="I973" i="2" s="1"/>
  <c r="I974" i="2" s="1"/>
  <c r="I975" i="2" s="1"/>
  <c r="I976" i="2" s="1"/>
  <c r="I977" i="2" s="1"/>
  <c r="I978" i="2" s="1"/>
  <c r="I979" i="2" s="1"/>
  <c r="I980" i="2" s="1"/>
  <c r="I981" i="2" s="1"/>
  <c r="I982" i="2" s="1"/>
  <c r="I983" i="2" s="1"/>
  <c r="I984" i="2" s="1"/>
  <c r="I985" i="2" s="1"/>
  <c r="I986" i="2" s="1"/>
  <c r="I987" i="2" s="1"/>
  <c r="I988" i="2" s="1"/>
  <c r="I989" i="2" s="1"/>
  <c r="I990" i="2" s="1"/>
  <c r="I991" i="2" s="1"/>
  <c r="I992" i="2" s="1"/>
  <c r="I993" i="2" s="1"/>
  <c r="I994" i="2" s="1"/>
  <c r="I995" i="2" s="1"/>
  <c r="I996" i="2" s="1"/>
  <c r="I997" i="2" s="1"/>
  <c r="I998" i="2" s="1"/>
  <c r="I999" i="2" s="1"/>
  <c r="I1000" i="2" s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408" i="2" s="1"/>
  <c r="J409" i="2" s="1"/>
  <c r="J410" i="2" s="1"/>
  <c r="J411" i="2" s="1"/>
  <c r="J412" i="2" s="1"/>
  <c r="J413" i="2" s="1"/>
  <c r="J414" i="2" s="1"/>
  <c r="J415" i="2" s="1"/>
  <c r="J416" i="2" s="1"/>
  <c r="J417" i="2" s="1"/>
  <c r="J418" i="2" s="1"/>
  <c r="J419" i="2" s="1"/>
  <c r="J420" i="2" s="1"/>
  <c r="J421" i="2" s="1"/>
  <c r="J422" i="2" s="1"/>
  <c r="J423" i="2" s="1"/>
  <c r="J424" i="2" s="1"/>
  <c r="J425" i="2" s="1"/>
  <c r="J426" i="2" s="1"/>
  <c r="J427" i="2" s="1"/>
  <c r="J428" i="2" s="1"/>
  <c r="J429" i="2" s="1"/>
  <c r="J430" i="2" s="1"/>
  <c r="J431" i="2" s="1"/>
  <c r="J432" i="2" s="1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467" i="2" s="1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J478" i="2" s="1"/>
  <c r="J479" i="2" s="1"/>
  <c r="J480" i="2" s="1"/>
  <c r="J481" i="2" s="1"/>
  <c r="J482" i="2" s="1"/>
  <c r="J483" i="2" s="1"/>
  <c r="J484" i="2" s="1"/>
  <c r="J485" i="2" s="1"/>
  <c r="J486" i="2" s="1"/>
  <c r="J487" i="2" s="1"/>
  <c r="J488" i="2" s="1"/>
  <c r="J489" i="2" s="1"/>
  <c r="J490" i="2" s="1"/>
  <c r="J491" i="2" s="1"/>
  <c r="J492" i="2" s="1"/>
  <c r="J493" i="2" s="1"/>
  <c r="J494" i="2" s="1"/>
  <c r="J495" i="2" s="1"/>
  <c r="J496" i="2" s="1"/>
  <c r="J497" i="2" s="1"/>
  <c r="J498" i="2" s="1"/>
  <c r="J499" i="2" s="1"/>
  <c r="J500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I336" i="2" s="1"/>
  <c r="I337" i="2" s="1"/>
  <c r="I338" i="2" s="1"/>
  <c r="I339" i="2" s="1"/>
  <c r="I340" i="2" s="1"/>
  <c r="I341" i="2" s="1"/>
  <c r="I342" i="2" s="1"/>
  <c r="I343" i="2" s="1"/>
  <c r="I344" i="2" s="1"/>
  <c r="I345" i="2" s="1"/>
  <c r="I346" i="2" s="1"/>
  <c r="I347" i="2" s="1"/>
  <c r="I348" i="2" s="1"/>
  <c r="I349" i="2" s="1"/>
  <c r="I350" i="2" s="1"/>
  <c r="I351" i="2" s="1"/>
  <c r="I352" i="2" s="1"/>
  <c r="I353" i="2" s="1"/>
  <c r="I354" i="2" s="1"/>
  <c r="I355" i="2" s="1"/>
  <c r="I356" i="2" s="1"/>
  <c r="I357" i="2" s="1"/>
  <c r="I358" i="2" s="1"/>
  <c r="I359" i="2" s="1"/>
  <c r="I360" i="2" s="1"/>
  <c r="I361" i="2" s="1"/>
  <c r="I362" i="2" s="1"/>
  <c r="I363" i="2" s="1"/>
  <c r="I364" i="2" s="1"/>
  <c r="I365" i="2" s="1"/>
  <c r="I366" i="2" s="1"/>
  <c r="I367" i="2" s="1"/>
  <c r="I368" i="2" s="1"/>
  <c r="I369" i="2" s="1"/>
  <c r="I370" i="2" s="1"/>
  <c r="I371" i="2" s="1"/>
  <c r="I372" i="2" s="1"/>
  <c r="I373" i="2" s="1"/>
  <c r="I374" i="2" s="1"/>
  <c r="I375" i="2" s="1"/>
  <c r="I376" i="2" s="1"/>
  <c r="I377" i="2" s="1"/>
  <c r="I378" i="2" s="1"/>
  <c r="I379" i="2" s="1"/>
  <c r="I380" i="2" s="1"/>
  <c r="I381" i="2" s="1"/>
  <c r="I382" i="2" s="1"/>
  <c r="I383" i="2" s="1"/>
  <c r="I384" i="2" s="1"/>
  <c r="I385" i="2" s="1"/>
  <c r="I386" i="2" s="1"/>
  <c r="I387" i="2" s="1"/>
  <c r="I388" i="2" s="1"/>
  <c r="I389" i="2" s="1"/>
  <c r="I390" i="2" s="1"/>
  <c r="I391" i="2" s="1"/>
  <c r="I392" i="2" s="1"/>
  <c r="I393" i="2" s="1"/>
  <c r="I394" i="2" s="1"/>
  <c r="I395" i="2" s="1"/>
  <c r="I396" i="2" s="1"/>
  <c r="I397" i="2" s="1"/>
  <c r="I398" i="2" s="1"/>
  <c r="I399" i="2" s="1"/>
  <c r="I400" i="2" s="1"/>
  <c r="I401" i="2" s="1"/>
  <c r="I402" i="2" s="1"/>
  <c r="I403" i="2" s="1"/>
  <c r="I404" i="2" s="1"/>
  <c r="I405" i="2" s="1"/>
  <c r="I406" i="2" s="1"/>
  <c r="I407" i="2" s="1"/>
  <c r="I408" i="2" s="1"/>
  <c r="I409" i="2" s="1"/>
  <c r="I410" i="2" s="1"/>
  <c r="I411" i="2" s="1"/>
  <c r="I412" i="2" s="1"/>
  <c r="I413" i="2" s="1"/>
  <c r="I414" i="2" s="1"/>
  <c r="I415" i="2" s="1"/>
  <c r="I416" i="2" s="1"/>
  <c r="I417" i="2" s="1"/>
  <c r="I418" i="2" s="1"/>
  <c r="I419" i="2" s="1"/>
  <c r="I420" i="2" s="1"/>
  <c r="I421" i="2" s="1"/>
  <c r="I422" i="2" s="1"/>
  <c r="I423" i="2" s="1"/>
  <c r="I424" i="2" s="1"/>
  <c r="I425" i="2" s="1"/>
  <c r="I426" i="2" s="1"/>
  <c r="I427" i="2" s="1"/>
  <c r="I428" i="2" s="1"/>
  <c r="I429" i="2" s="1"/>
  <c r="I430" i="2" s="1"/>
  <c r="I431" i="2" s="1"/>
  <c r="I432" i="2" s="1"/>
  <c r="I433" i="2" s="1"/>
  <c r="I434" i="2" s="1"/>
  <c r="I435" i="2" s="1"/>
  <c r="I436" i="2" s="1"/>
  <c r="I437" i="2" s="1"/>
  <c r="I438" i="2" s="1"/>
  <c r="I439" i="2" s="1"/>
  <c r="I440" i="2" s="1"/>
  <c r="I441" i="2" s="1"/>
  <c r="I442" i="2" s="1"/>
  <c r="I443" i="2" s="1"/>
  <c r="I444" i="2" s="1"/>
  <c r="I445" i="2" s="1"/>
  <c r="I446" i="2" s="1"/>
  <c r="I447" i="2" s="1"/>
  <c r="I448" i="2" s="1"/>
  <c r="I449" i="2" s="1"/>
  <c r="I450" i="2" s="1"/>
  <c r="I451" i="2" s="1"/>
  <c r="I452" i="2" s="1"/>
  <c r="I453" i="2" s="1"/>
  <c r="I454" i="2" s="1"/>
  <c r="I455" i="2" s="1"/>
  <c r="I456" i="2" s="1"/>
  <c r="I457" i="2" s="1"/>
  <c r="I458" i="2" s="1"/>
  <c r="I459" i="2" s="1"/>
  <c r="I460" i="2" s="1"/>
  <c r="I461" i="2" s="1"/>
  <c r="I462" i="2" s="1"/>
  <c r="I463" i="2" s="1"/>
  <c r="I464" i="2" s="1"/>
  <c r="I465" i="2" s="1"/>
  <c r="I466" i="2" s="1"/>
  <c r="I467" i="2" s="1"/>
  <c r="I468" i="2" s="1"/>
  <c r="I469" i="2" s="1"/>
  <c r="I470" i="2" s="1"/>
  <c r="I471" i="2" s="1"/>
  <c r="I472" i="2" s="1"/>
  <c r="I473" i="2" s="1"/>
  <c r="I474" i="2" s="1"/>
  <c r="I475" i="2" s="1"/>
  <c r="I476" i="2" s="1"/>
  <c r="I477" i="2" s="1"/>
  <c r="I478" i="2" s="1"/>
  <c r="I479" i="2" s="1"/>
  <c r="I480" i="2" s="1"/>
  <c r="I481" i="2" s="1"/>
  <c r="I482" i="2" s="1"/>
  <c r="I483" i="2" s="1"/>
  <c r="I484" i="2" s="1"/>
  <c r="I485" i="2" s="1"/>
  <c r="I486" i="2" s="1"/>
  <c r="I487" i="2" s="1"/>
  <c r="I488" i="2" s="1"/>
  <c r="I489" i="2" s="1"/>
  <c r="I490" i="2" s="1"/>
  <c r="I491" i="2" s="1"/>
  <c r="I492" i="2" s="1"/>
  <c r="I493" i="2" s="1"/>
  <c r="I494" i="2" s="1"/>
  <c r="I495" i="2" s="1"/>
  <c r="I496" i="2" s="1"/>
  <c r="I497" i="2" s="1"/>
  <c r="I498" i="2" s="1"/>
  <c r="I499" i="2" s="1"/>
  <c r="I500" i="2" s="1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B16" i="6" a="1"/>
  <c r="B16" i="6" s="1"/>
  <c r="B27" i="6" s="1"/>
  <c r="C16" i="6" a="1"/>
  <c r="C16" i="6" s="1"/>
  <c r="C27" i="6" s="1"/>
  <c r="D16" i="6" a="1"/>
  <c r="D16" i="6" s="1"/>
  <c r="D27" i="6" s="1"/>
  <c r="E16" i="6" a="1"/>
  <c r="E16" i="6" s="1"/>
  <c r="E27" i="6" s="1"/>
  <c r="F16" i="6" a="1"/>
  <c r="F16" i="6" s="1"/>
  <c r="F27" i="6" s="1"/>
  <c r="G16" i="6" a="1"/>
  <c r="G16" i="6" s="1"/>
  <c r="G27" i="6" s="1"/>
  <c r="H16" i="6" a="1"/>
  <c r="H16" i="6" s="1"/>
  <c r="H27" i="6" s="1"/>
  <c r="I16" i="6" a="1"/>
  <c r="I16" i="6" s="1"/>
  <c r="I27" i="6" s="1"/>
  <c r="J16" i="6" a="1"/>
  <c r="J16" i="6" s="1"/>
  <c r="J27" i="6" s="1"/>
  <c r="K16" i="6" a="1"/>
  <c r="K16" i="6" s="1"/>
  <c r="K27" i="6" s="1"/>
  <c r="L16" i="6" a="1"/>
  <c r="L16" i="6" s="1"/>
  <c r="L27" i="6" s="1"/>
  <c r="M16" i="6" a="1"/>
  <c r="M16" i="6" s="1"/>
  <c r="M27" i="6" s="1"/>
  <c r="N16" i="6" a="1"/>
  <c r="N16" i="6" s="1"/>
  <c r="N27" i="6" s="1"/>
  <c r="B17" i="6" a="1"/>
  <c r="B17" i="6" s="1"/>
  <c r="B28" i="6" s="1"/>
  <c r="C17" i="6" a="1"/>
  <c r="C17" i="6" s="1"/>
  <c r="C28" i="6" s="1"/>
  <c r="D17" i="6" a="1"/>
  <c r="D17" i="6" s="1"/>
  <c r="D28" i="6" s="1"/>
  <c r="E17" i="6" a="1"/>
  <c r="E17" i="6" s="1"/>
  <c r="E28" i="6" s="1"/>
  <c r="F17" i="6" a="1"/>
  <c r="F17" i="6" s="1"/>
  <c r="F28" i="6" s="1"/>
  <c r="G17" i="6" a="1"/>
  <c r="G17" i="6" s="1"/>
  <c r="G28" i="6" s="1"/>
  <c r="H17" i="6" a="1"/>
  <c r="H17" i="6" s="1"/>
  <c r="H28" i="6" s="1"/>
  <c r="I17" i="6" a="1"/>
  <c r="I17" i="6" s="1"/>
  <c r="I28" i="6" s="1"/>
  <c r="J17" i="6" a="1"/>
  <c r="J17" i="6" s="1"/>
  <c r="J28" i="6" s="1"/>
  <c r="K17" i="6" a="1"/>
  <c r="K17" i="6" s="1"/>
  <c r="K28" i="6" s="1"/>
  <c r="L17" i="6" a="1"/>
  <c r="L17" i="6" s="1"/>
  <c r="L28" i="6" s="1"/>
  <c r="M17" i="6" a="1"/>
  <c r="M17" i="6" s="1"/>
  <c r="M28" i="6" s="1"/>
  <c r="N17" i="6" a="1"/>
  <c r="N17" i="6" s="1"/>
  <c r="N28" i="6" s="1"/>
  <c r="B18" i="6" a="1"/>
  <c r="B18" i="6" s="1"/>
  <c r="B29" i="6" s="1"/>
  <c r="C18" i="6" a="1"/>
  <c r="C18" i="6" s="1"/>
  <c r="C29" i="6" s="1"/>
  <c r="D18" i="6" a="1"/>
  <c r="D18" i="6" s="1"/>
  <c r="D29" i="6" s="1"/>
  <c r="E18" i="6" a="1"/>
  <c r="E18" i="6" s="1"/>
  <c r="E29" i="6" s="1"/>
  <c r="F18" i="6" a="1"/>
  <c r="F18" i="6" s="1"/>
  <c r="F29" i="6" s="1"/>
  <c r="G18" i="6" a="1"/>
  <c r="G18" i="6" s="1"/>
  <c r="G29" i="6" s="1"/>
  <c r="H18" i="6" a="1"/>
  <c r="H18" i="6" s="1"/>
  <c r="H29" i="6" s="1"/>
  <c r="I18" i="6" a="1"/>
  <c r="I18" i="6" s="1"/>
  <c r="I29" i="6" s="1"/>
  <c r="J18" i="6" a="1"/>
  <c r="J18" i="6" s="1"/>
  <c r="J29" i="6" s="1"/>
  <c r="K18" i="6" a="1"/>
  <c r="K18" i="6" s="1"/>
  <c r="K29" i="6" s="1"/>
  <c r="L18" i="6" a="1"/>
  <c r="L18" i="6" s="1"/>
  <c r="L29" i="6" s="1"/>
  <c r="M18" i="6" a="1"/>
  <c r="M18" i="6" s="1"/>
  <c r="M29" i="6" s="1"/>
  <c r="N18" i="6" a="1"/>
  <c r="N18" i="6" s="1"/>
  <c r="N29" i="6" s="1"/>
  <c r="B19" i="6" a="1"/>
  <c r="B19" i="6" s="1"/>
  <c r="B30" i="6" s="1"/>
  <c r="C19" i="6" a="1"/>
  <c r="C19" i="6" s="1"/>
  <c r="C30" i="6" s="1"/>
  <c r="D19" i="6" a="1"/>
  <c r="D19" i="6" s="1"/>
  <c r="D30" i="6" s="1"/>
  <c r="E19" i="6" a="1"/>
  <c r="E19" i="6" s="1"/>
  <c r="E30" i="6" s="1"/>
  <c r="F19" i="6" a="1"/>
  <c r="F19" i="6" s="1"/>
  <c r="F30" i="6" s="1"/>
  <c r="G19" i="6" a="1"/>
  <c r="G19" i="6" s="1"/>
  <c r="G30" i="6" s="1"/>
  <c r="H19" i="6" a="1"/>
  <c r="H19" i="6" s="1"/>
  <c r="H30" i="6" s="1"/>
  <c r="I19" i="6" a="1"/>
  <c r="I19" i="6" s="1"/>
  <c r="I30" i="6" s="1"/>
  <c r="J19" i="6" a="1"/>
  <c r="J19" i="6" s="1"/>
  <c r="J30" i="6" s="1"/>
  <c r="K19" i="6" a="1"/>
  <c r="K19" i="6" s="1"/>
  <c r="K30" i="6" s="1"/>
  <c r="L19" i="6" a="1"/>
  <c r="L19" i="6" s="1"/>
  <c r="L30" i="6" s="1"/>
  <c r="M19" i="6" a="1"/>
  <c r="M19" i="6" s="1"/>
  <c r="M30" i="6" s="1"/>
  <c r="N19" i="6" a="1"/>
  <c r="N19" i="6" s="1"/>
  <c r="N30" i="6" s="1"/>
  <c r="B20" i="6" a="1"/>
  <c r="B20" i="6" s="1"/>
  <c r="B31" i="6" s="1"/>
  <c r="C20" i="6" a="1"/>
  <c r="C20" i="6" s="1"/>
  <c r="C31" i="6" s="1"/>
  <c r="D20" i="6" a="1"/>
  <c r="D20" i="6" s="1"/>
  <c r="D31" i="6" s="1"/>
  <c r="E20" i="6" a="1"/>
  <c r="E20" i="6" s="1"/>
  <c r="E31" i="6" s="1"/>
  <c r="F20" i="6" a="1"/>
  <c r="F20" i="6" s="1"/>
  <c r="F31" i="6" s="1"/>
  <c r="G20" i="6" a="1"/>
  <c r="G20" i="6" s="1"/>
  <c r="G31" i="6" s="1"/>
  <c r="H20" i="6" a="1"/>
  <c r="H20" i="6" s="1"/>
  <c r="H31" i="6" s="1"/>
  <c r="I20" i="6" a="1"/>
  <c r="I20" i="6" s="1"/>
  <c r="I31" i="6" s="1"/>
  <c r="J20" i="6" a="1"/>
  <c r="J20" i="6" s="1"/>
  <c r="J31" i="6" s="1"/>
  <c r="K20" i="6" a="1"/>
  <c r="K20" i="6" s="1"/>
  <c r="K31" i="6" s="1"/>
  <c r="L20" i="6" a="1"/>
  <c r="L20" i="6" s="1"/>
  <c r="L31" i="6" s="1"/>
  <c r="M20" i="6" a="1"/>
  <c r="M20" i="6" s="1"/>
  <c r="M31" i="6" s="1"/>
  <c r="N20" i="6" a="1"/>
  <c r="N20" i="6" s="1"/>
  <c r="N31" i="6" s="1"/>
  <c r="B21" i="6" a="1"/>
  <c r="B21" i="6" s="1"/>
  <c r="B32" i="6" s="1"/>
  <c r="C21" i="6" a="1"/>
  <c r="C21" i="6" s="1"/>
  <c r="C32" i="6" s="1"/>
  <c r="D21" i="6" a="1"/>
  <c r="D21" i="6" s="1"/>
  <c r="D32" i="6" s="1"/>
  <c r="E21" i="6" a="1"/>
  <c r="E21" i="6" s="1"/>
  <c r="E32" i="6" s="1"/>
  <c r="F21" i="6" a="1"/>
  <c r="F21" i="6" s="1"/>
  <c r="F32" i="6" s="1"/>
  <c r="G21" i="6" a="1"/>
  <c r="G21" i="6" s="1"/>
  <c r="G32" i="6" s="1"/>
  <c r="H21" i="6" a="1"/>
  <c r="H21" i="6" s="1"/>
  <c r="H32" i="6" s="1"/>
  <c r="I21" i="6" a="1"/>
  <c r="I21" i="6" s="1"/>
  <c r="I32" i="6" s="1"/>
  <c r="J21" i="6" a="1"/>
  <c r="J21" i="6" s="1"/>
  <c r="J32" i="6" s="1"/>
  <c r="K21" i="6" a="1"/>
  <c r="K21" i="6" s="1"/>
  <c r="K32" i="6" s="1"/>
  <c r="L21" i="6" a="1"/>
  <c r="L21" i="6" s="1"/>
  <c r="L32" i="6" s="1"/>
  <c r="M21" i="6" a="1"/>
  <c r="M21" i="6" s="1"/>
  <c r="M32" i="6" s="1"/>
  <c r="N21" i="6" a="1"/>
  <c r="N21" i="6" s="1"/>
  <c r="N32" i="6" s="1"/>
  <c r="B22" i="6" a="1"/>
  <c r="B22" i="6" s="1"/>
  <c r="B33" i="6" s="1"/>
  <c r="C22" i="6" a="1"/>
  <c r="C22" i="6" s="1"/>
  <c r="C33" i="6" s="1"/>
  <c r="D22" i="6" a="1"/>
  <c r="D22" i="6" s="1"/>
  <c r="D33" i="6" s="1"/>
  <c r="E22" i="6" a="1"/>
  <c r="E22" i="6" s="1"/>
  <c r="E33" i="6" s="1"/>
  <c r="F22" i="6" a="1"/>
  <c r="F22" i="6" s="1"/>
  <c r="F33" i="6" s="1"/>
  <c r="G22" i="6" a="1"/>
  <c r="G22" i="6" s="1"/>
  <c r="G33" i="6" s="1"/>
  <c r="H22" i="6" a="1"/>
  <c r="H22" i="6" s="1"/>
  <c r="H33" i="6" s="1"/>
  <c r="I22" i="6" a="1"/>
  <c r="I22" i="6" s="1"/>
  <c r="I33" i="6" s="1"/>
  <c r="J22" i="6" a="1"/>
  <c r="J22" i="6" s="1"/>
  <c r="J33" i="6" s="1"/>
  <c r="K22" i="6" a="1"/>
  <c r="K22" i="6" s="1"/>
  <c r="K33" i="6" s="1"/>
  <c r="L22" i="6" a="1"/>
  <c r="L22" i="6" s="1"/>
  <c r="L33" i="6" s="1"/>
  <c r="M22" i="6" a="1"/>
  <c r="M22" i="6" s="1"/>
  <c r="M33" i="6" s="1"/>
  <c r="N22" i="6" a="1"/>
  <c r="N22" i="6" s="1"/>
  <c r="N33" i="6" s="1"/>
  <c r="B5" i="6" a="1"/>
  <c r="B5" i="6" s="1"/>
  <c r="C5" i="6" a="1"/>
  <c r="C5" i="6" s="1"/>
  <c r="D5" i="6" a="1"/>
  <c r="D5" i="6" s="1"/>
  <c r="E5" i="6" a="1"/>
  <c r="E5" i="6" s="1"/>
  <c r="F5" i="6" a="1"/>
  <c r="F5" i="6" s="1"/>
  <c r="G5" i="6" a="1"/>
  <c r="G5" i="6" s="1"/>
  <c r="H5" i="6" a="1"/>
  <c r="H5" i="6" s="1"/>
  <c r="I5" i="6" a="1"/>
  <c r="I5" i="6" s="1"/>
  <c r="J5" i="6" a="1"/>
  <c r="J5" i="6" s="1"/>
  <c r="K5" i="6" a="1"/>
  <c r="K5" i="6" s="1"/>
  <c r="L5" i="6" a="1"/>
  <c r="L5" i="6" s="1"/>
  <c r="M5" i="6" a="1"/>
  <c r="M5" i="6" s="1"/>
  <c r="N5" i="6" a="1"/>
  <c r="N5" i="6" s="1"/>
  <c r="B6" i="6" a="1"/>
  <c r="B6" i="6" s="1"/>
  <c r="C6" i="6" a="1"/>
  <c r="C6" i="6" s="1"/>
  <c r="D6" i="6" a="1"/>
  <c r="D6" i="6" s="1"/>
  <c r="E6" i="6" a="1"/>
  <c r="E6" i="6" s="1"/>
  <c r="F6" i="6" a="1"/>
  <c r="F6" i="6" s="1"/>
  <c r="G6" i="6" a="1"/>
  <c r="G6" i="6" s="1"/>
  <c r="H6" i="6" a="1"/>
  <c r="H6" i="6" s="1"/>
  <c r="I6" i="6" a="1"/>
  <c r="I6" i="6" s="1"/>
  <c r="J6" i="6" a="1"/>
  <c r="J6" i="6" s="1"/>
  <c r="K6" i="6" a="1"/>
  <c r="K6" i="6" s="1"/>
  <c r="L6" i="6" a="1"/>
  <c r="L6" i="6" s="1"/>
  <c r="M6" i="6" a="1"/>
  <c r="M6" i="6" s="1"/>
  <c r="N6" i="6" a="1"/>
  <c r="N6" i="6" s="1"/>
  <c r="B7" i="6" a="1"/>
  <c r="B7" i="6" s="1"/>
  <c r="C7" i="6" a="1"/>
  <c r="C7" i="6" s="1"/>
  <c r="D7" i="6" a="1"/>
  <c r="D7" i="6" s="1"/>
  <c r="E7" i="6" a="1"/>
  <c r="E7" i="6" s="1"/>
  <c r="F7" i="6" a="1"/>
  <c r="F7" i="6" s="1"/>
  <c r="G7" i="6" a="1"/>
  <c r="G7" i="6" s="1"/>
  <c r="H7" i="6" a="1"/>
  <c r="H7" i="6" s="1"/>
  <c r="I7" i="6" a="1"/>
  <c r="I7" i="6" s="1"/>
  <c r="J7" i="6" a="1"/>
  <c r="J7" i="6" s="1"/>
  <c r="K7" i="6" a="1"/>
  <c r="K7" i="6" s="1"/>
  <c r="L7" i="6" a="1"/>
  <c r="L7" i="6" s="1"/>
  <c r="M7" i="6" a="1"/>
  <c r="M7" i="6" s="1"/>
  <c r="N7" i="6" a="1"/>
  <c r="N7" i="6" s="1"/>
  <c r="B8" i="6" a="1"/>
  <c r="B8" i="6" s="1"/>
  <c r="C8" i="6" a="1"/>
  <c r="C8" i="6" s="1"/>
  <c r="D8" i="6" a="1"/>
  <c r="D8" i="6" s="1"/>
  <c r="E8" i="6" a="1"/>
  <c r="E8" i="6" s="1"/>
  <c r="F8" i="6" a="1"/>
  <c r="F8" i="6" s="1"/>
  <c r="G8" i="6" a="1"/>
  <c r="G8" i="6" s="1"/>
  <c r="H8" i="6" a="1"/>
  <c r="H8" i="6" s="1"/>
  <c r="I8" i="6" a="1"/>
  <c r="I8" i="6" s="1"/>
  <c r="J8" i="6" a="1"/>
  <c r="J8" i="6" s="1"/>
  <c r="K8" i="6" a="1"/>
  <c r="K8" i="6" s="1"/>
  <c r="L8" i="6" a="1"/>
  <c r="L8" i="6" s="1"/>
  <c r="M8" i="6" a="1"/>
  <c r="M8" i="6" s="1"/>
  <c r="N8" i="6" a="1"/>
  <c r="N8" i="6" s="1"/>
  <c r="B9" i="6" a="1"/>
  <c r="B9" i="6" s="1"/>
  <c r="C9" i="6" a="1"/>
  <c r="C9" i="6" s="1"/>
  <c r="D9" i="6" a="1"/>
  <c r="D9" i="6" s="1"/>
  <c r="E9" i="6" a="1"/>
  <c r="E9" i="6" s="1"/>
  <c r="F9" i="6" a="1"/>
  <c r="F9" i="6" s="1"/>
  <c r="G9" i="6" a="1"/>
  <c r="G9" i="6" s="1"/>
  <c r="H9" i="6" a="1"/>
  <c r="H9" i="6" s="1"/>
  <c r="I9" i="6" a="1"/>
  <c r="I9" i="6" s="1"/>
  <c r="J9" i="6" a="1"/>
  <c r="J9" i="6" s="1"/>
  <c r="K9" i="6" a="1"/>
  <c r="K9" i="6" s="1"/>
  <c r="L9" i="6" a="1"/>
  <c r="L9" i="6" s="1"/>
  <c r="M9" i="6" a="1"/>
  <c r="M9" i="6" s="1"/>
  <c r="N9" i="6" a="1"/>
  <c r="N9" i="6" s="1"/>
  <c r="B10" i="6" a="1"/>
  <c r="B10" i="6" s="1"/>
  <c r="C10" i="6" a="1"/>
  <c r="C10" i="6" s="1"/>
  <c r="D10" i="6" a="1"/>
  <c r="D10" i="6" s="1"/>
  <c r="E10" i="6" a="1"/>
  <c r="E10" i="6" s="1"/>
  <c r="F10" i="6" a="1"/>
  <c r="F10" i="6" s="1"/>
  <c r="G10" i="6" a="1"/>
  <c r="G10" i="6" s="1"/>
  <c r="H10" i="6" a="1"/>
  <c r="H10" i="6" s="1"/>
  <c r="I10" i="6" a="1"/>
  <c r="I10" i="6" s="1"/>
  <c r="J10" i="6" a="1"/>
  <c r="J10" i="6" s="1"/>
  <c r="K10" i="6" a="1"/>
  <c r="K10" i="6" s="1"/>
  <c r="L10" i="6" a="1"/>
  <c r="L10" i="6" s="1"/>
  <c r="M10" i="6" a="1"/>
  <c r="M10" i="6" s="1"/>
  <c r="N10" i="6" a="1"/>
  <c r="N10" i="6" s="1"/>
  <c r="B11" i="6" a="1"/>
  <c r="B11" i="6" s="1"/>
  <c r="C11" i="6" a="1"/>
  <c r="C11" i="6" s="1"/>
  <c r="D11" i="6" a="1"/>
  <c r="D11" i="6" s="1"/>
  <c r="E11" i="6" a="1"/>
  <c r="E11" i="6" s="1"/>
  <c r="F11" i="6" a="1"/>
  <c r="F11" i="6" s="1"/>
  <c r="G11" i="6" a="1"/>
  <c r="G11" i="6" s="1"/>
  <c r="H11" i="6" a="1"/>
  <c r="H11" i="6" s="1"/>
  <c r="I11" i="6" a="1"/>
  <c r="I11" i="6" s="1"/>
  <c r="J11" i="6" a="1"/>
  <c r="J11" i="6" s="1"/>
  <c r="K11" i="6" a="1"/>
  <c r="K11" i="6" s="1"/>
  <c r="L11" i="6" a="1"/>
  <c r="L11" i="6" s="1"/>
  <c r="M11" i="6" a="1"/>
  <c r="M11" i="6" s="1"/>
  <c r="N11" i="6" a="1"/>
  <c r="N11" i="6" s="1"/>
  <c r="I7" i="3"/>
  <c r="I6" i="3"/>
  <c r="I4" i="3"/>
  <c r="I3" i="3"/>
  <c r="I2" i="3"/>
  <c r="B32" i="1" a="1"/>
  <c r="B32" i="1" s="1"/>
  <c r="C32" i="1" a="1"/>
  <c r="C32" i="1" s="1"/>
  <c r="D32" i="1" s="1"/>
  <c r="B33" i="1" a="1"/>
  <c r="B33" i="1" s="1"/>
  <c r="C33" i="1" a="1"/>
  <c r="C33" i="1" s="1"/>
  <c r="B34" i="1" a="1"/>
  <c r="B34" i="1"/>
  <c r="C34" i="1" a="1"/>
  <c r="C34" i="1" s="1"/>
  <c r="D34" i="1" s="1"/>
  <c r="B35" i="1" a="1"/>
  <c r="B35" i="1" s="1"/>
  <c r="C35" i="1" a="1"/>
  <c r="C35" i="1" s="1"/>
  <c r="D35" i="1" s="1"/>
  <c r="B36" i="1" a="1"/>
  <c r="B36" i="1" s="1"/>
  <c r="C36" i="1" a="1"/>
  <c r="C36" i="1" s="1"/>
  <c r="D36" i="1" s="1"/>
  <c r="B37" i="1" a="1"/>
  <c r="B37" i="1" s="1"/>
  <c r="C37" i="1" a="1"/>
  <c r="C37" i="1" s="1"/>
  <c r="D37" i="1" s="1"/>
  <c r="B38" i="1" a="1"/>
  <c r="B38" i="1" s="1"/>
  <c r="C38" i="1" a="1"/>
  <c r="C38" i="1" s="1"/>
  <c r="D38" i="1" s="1"/>
  <c r="E25" i="1" a="1"/>
  <c r="E25" i="1" s="1"/>
  <c r="F25" i="1" a="1"/>
  <c r="F25" i="1" s="1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4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1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C9" i="5" l="1"/>
  <c r="B9" i="5"/>
  <c r="D33" i="1"/>
  <c r="F26" i="1" l="1"/>
  <c r="C28" i="5" a="1"/>
  <c r="C28" i="5" s="1"/>
  <c r="B26" i="5" a="1"/>
  <c r="B26" i="5" s="1"/>
  <c r="E2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<sst xmlns="http://schemas.openxmlformats.org/spreadsheetml/2006/main" count="183" uniqueCount="126">
  <si>
    <t>Date</t>
  </si>
  <si>
    <t>Close</t>
  </si>
  <si>
    <t>SMA_50</t>
  </si>
  <si>
    <t>SMA_200</t>
  </si>
  <si>
    <t>Daily_Return</t>
  </si>
  <si>
    <t>Position</t>
  </si>
  <si>
    <t>Signal</t>
  </si>
  <si>
    <t>Strategy_Return</t>
  </si>
  <si>
    <t>Buy_Hold_Cum</t>
  </si>
  <si>
    <t>Strategy_Cum</t>
  </si>
  <si>
    <t>Drawdown_BH</t>
  </si>
  <si>
    <t>HOLD</t>
  </si>
  <si>
    <t>Drawdown_Strat</t>
  </si>
  <si>
    <t>VTI ETF MOVING AVERAGE CROSSOVER BACKTEST</t>
  </si>
  <si>
    <t>Strategy: 50-Day / 200-Day SMA Golden Cross / Death Cross</t>
  </si>
  <si>
    <t>Period: January 2, 2020 to March 21, 2026</t>
  </si>
  <si>
    <t>Signal: BUY when SMA50 crosses above SMA200, SELL when SMA50 crosses below SMA200</t>
  </si>
  <si>
    <t>KEY PERFORMANCE SUMMARY</t>
  </si>
  <si>
    <t>Metric</t>
  </si>
  <si>
    <t>Buy &amp; Hold</t>
  </si>
  <si>
    <t>MA Strategy</t>
  </si>
  <si>
    <t>Difference</t>
  </si>
  <si>
    <t>Total Return</t>
  </si>
  <si>
    <t>Annualized Return</t>
  </si>
  <si>
    <t>Max Drawdown</t>
  </si>
  <si>
    <t>Volatility (Ann.)</t>
  </si>
  <si>
    <t>Sharpe Ratio (Rf=2%)</t>
  </si>
  <si>
    <t>Win Rate</t>
  </si>
  <si>
    <t>Days in Market</t>
  </si>
  <si>
    <t>Exposure %</t>
  </si>
  <si>
    <t>TRADE STATISTICS</t>
  </si>
  <si>
    <t>Value</t>
  </si>
  <si>
    <t>Total Signals Generated</t>
  </si>
  <si>
    <t>Buy Signals</t>
  </si>
  <si>
    <t>Sell Signals</t>
  </si>
  <si>
    <t>Avg Days in Position</t>
  </si>
  <si>
    <t>Current Position</t>
  </si>
  <si>
    <t>Current SMA50</t>
  </si>
  <si>
    <t>Current SMA200</t>
  </si>
  <si>
    <t>Current Price</t>
  </si>
  <si>
    <t>SMA50 vs SMA200</t>
  </si>
  <si>
    <t>RISK METRICS</t>
  </si>
  <si>
    <t>Strategy</t>
  </si>
  <si>
    <t>Worst Day</t>
  </si>
  <si>
    <t>Best Day</t>
  </si>
  <si>
    <t>Avg Daily Return</t>
  </si>
  <si>
    <t>Positive Days</t>
  </si>
  <si>
    <t>Negative Days</t>
  </si>
  <si>
    <t>Downside Deviation</t>
  </si>
  <si>
    <t>Sortino Ratio (Rf=2%)</t>
  </si>
  <si>
    <t>ANNUAL PERFORMANCE</t>
  </si>
  <si>
    <t>Year</t>
  </si>
  <si>
    <t>Outperformance</t>
  </si>
  <si>
    <t>2026 YTD</t>
  </si>
  <si>
    <t>STRATEGY INSIGHTS</t>
  </si>
  <si>
    <t>The 50/200 SMA crossover strategy is a classic trend-following approach:</t>
  </si>
  <si>
    <t>• Golden Cross (BUY): When 50-day SMA crosses ABOVE 200-day SMA</t>
  </si>
  <si>
    <t>• Death Cross (SELL): When 50-day SMA crosses BELOW 200-day SMA</t>
  </si>
  <si>
    <t>• This strategy aims to capture major trends while avoiding prolonged downturns</t>
  </si>
  <si>
    <t>• Tends to underperform in sideways/choppy markets but protects capital in bear markets</t>
  </si>
  <si>
    <t>Key Observations:</t>
  </si>
  <si>
    <t>• Strategy was in market =TEXT(C16,"0%") of the time</t>
  </si>
  <si>
    <t>• Generated =B20 total trade signals over the backtest period</t>
  </si>
  <si>
    <t>• Compare Max Drawdown: Buy &amp; Hold vs Strategy to see downside protection</t>
  </si>
  <si>
    <t>TRADE SIGNAL LOG</t>
  </si>
  <si>
    <t>Price</t>
  </si>
  <si>
    <t>Reason</t>
  </si>
  <si>
    <t>Note: This sheet shows all trade signals. Use Excel Filter on column E to view only BUY/SELL signals.</t>
  </si>
  <si>
    <t>Signal Summary</t>
  </si>
  <si>
    <t>Total Trades:</t>
  </si>
  <si>
    <t>Buy Signals:</t>
  </si>
  <si>
    <t>Sell Signals:</t>
  </si>
  <si>
    <t>First Signal Date:</t>
  </si>
  <si>
    <t>Last Signal Date:</t>
  </si>
  <si>
    <t>DETAILED PERFORMANCE METRICS</t>
  </si>
  <si>
    <t>RETURNS ANALYSIS</t>
  </si>
  <si>
    <t>Cumulative Growth of $10,000</t>
  </si>
  <si>
    <t>CAGR (Compound Annual Growth)</t>
  </si>
  <si>
    <t>Arithmetic Mean Daily Return</t>
  </si>
  <si>
    <t>Geometric Mean Daily Return</t>
  </si>
  <si>
    <t>RISK ANALYSIS</t>
  </si>
  <si>
    <t>Daily Volatility (StdDev)</t>
  </si>
  <si>
    <t>Annualized Volatility</t>
  </si>
  <si>
    <t>Maximum Drawdown</t>
  </si>
  <si>
    <t>Worst Day Return</t>
  </si>
  <si>
    <t>Best Day Return</t>
  </si>
  <si>
    <t>Skewness</t>
  </si>
  <si>
    <t>Kurtosis</t>
  </si>
  <si>
    <t>Value at Risk (95%, Daily)</t>
  </si>
  <si>
    <t>RISK-ADJUSTED METRICS</t>
  </si>
  <si>
    <t>Notes</t>
  </si>
  <si>
    <t>Higher is better</t>
  </si>
  <si>
    <t>Sharpe Ratio (Rf=4%)</t>
  </si>
  <si>
    <t>Focus on downside risk</t>
  </si>
  <si>
    <t>Calmar Ratio</t>
  </si>
  <si>
    <t>Return / Max DD</t>
  </si>
  <si>
    <t>Information Ratio</t>
  </si>
  <si>
    <t>Strategy vs Benchmark</t>
  </si>
  <si>
    <t>Return/Risk Ratio</t>
  </si>
  <si>
    <t>Total Return / Volatility</t>
  </si>
  <si>
    <t>TRADING STATISTICS</t>
  </si>
  <si>
    <t>Total Trading Days</t>
  </si>
  <si>
    <t>Days in Market (Long)</t>
  </si>
  <si>
    <t>Days in Cash</t>
  </si>
  <si>
    <t>Market Exposure %</t>
  </si>
  <si>
    <t>Total Trade Signals</t>
  </si>
  <si>
    <t>Avg Holding Period (days)</t>
  </si>
  <si>
    <t>Win Rate (Positive Days)</t>
  </si>
  <si>
    <t>Zero Days (In Cash)</t>
  </si>
  <si>
    <t>MONTHLY RETURNS ANALYSIS</t>
  </si>
  <si>
    <t>BUY &amp; HOLD MONTHLY RETURNS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</si>
  <si>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</si>
  <si>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</si>
  <si>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</si>
  <si>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</si>
  <si>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</si>
  <si>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</si>
  <si>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</si>
  <si>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</si>
  <si>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</si>
  <si>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</si>
  <si>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</si>
  <si>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</si>
  <si>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</t>
  </si>
  <si>
    <t>MA STRATEGY MONTHLY RETURNS</t>
  </si>
  <si>
    <t>STRATEGY OUTPERFORMANCE (Strategy - B&amp;H)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</si>
</sst>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"/>
    <numFmt numFmtId="165" formatCode="&quot;$&quot;#,##0.00"/>
    <numFmt numFmtId="166" formatCode="0.0000"/>
    <numFmt numFmtId="167" formatCode="&quot;$&quot;#,##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D7D3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/>
    <xf numFmtId="10" fontId="0" fillId="0" borderId="0" xfId="0" applyNumberFormat="1"/>
    <xf numFmtId="165" fontId="5" fillId="2" borderId="0" xfId="0" applyNumberFormat="1" applyFont="1" applyFill="1"/>
    <xf numFmtId="165" fontId="0" fillId="0" borderId="0" xfId="0" applyNumberFormat="1"/>
    <xf numFmtId="10" fontId="5" fillId="2" borderId="0" xfId="0" applyNumberFormat="1" applyFont="1" applyFill="1"/>
    <xf numFmtId="166" fontId="5" fillId="2" borderId="0" xfId="0" applyNumberFormat="1" applyFont="1" applyFill="1"/>
    <xf numFmtId="166" fontId="0" fillId="0" borderId="0" xfId="0" applyNumberFormat="1"/>
    <xf numFmtId="0" fontId="5" fillId="3" borderId="0" xfId="0" applyFont="1" applyFill="1"/>
    <xf numFmtId="0" fontId="5" fillId="4" borderId="0" xfId="0" applyFont="1" applyFill="1"/>
    <xf numFmtId="10" fontId="5" fillId="3" borderId="0" xfId="0" applyNumberFormat="1" applyFont="1" applyFill="1"/>
    <xf numFmtId="10" fontId="5" fillId="4" borderId="0" xfId="0" applyNumberFormat="1" applyFont="1" applyFill="1"/>
    <xf numFmtId="1" fontId="0" fillId="0" borderId="0" xfId="0" applyNumberFormat="1"/>
    <xf numFmtId="167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6"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D32D7-0A8B-4E34-98C9-33279E88092B}">
  <dimension ref="A1:F50"/>
  <sheetViews>
    <sheetView tabSelected="1" workbookViewId="0"/>
  </sheetViews>
  <sheetFormatPr defaultRowHeight="15" x14ac:dyDescent="0.25"/>
  <cols>
    <col min="1" max="1" width="34.28515625" customWidth="1"/>
    <col min="2" max="6" width="19" customWidth="1"/>
  </cols>
  <sheetData>
    <row r="1" spans="1:4" ht="24" x14ac:dyDescent="0.4">
      <c r="A1" s="2" t="s">
        <v>13</v>
      </c>
    </row>
    <row r="3" spans="1:4" x14ac:dyDescent="0.25">
      <c r="A3" t="s">
        <v>14</v>
      </c>
    </row>
    <row r="4" spans="1:4" x14ac:dyDescent="0.25">
      <c r="A4" t="s">
        <v>15</v>
      </c>
    </row>
    <row r="5" spans="1:4" x14ac:dyDescent="0.25">
      <c r="A5" t="s">
        <v>16</v>
      </c>
    </row>
    <row r="7" spans="1:4" ht="18.75" x14ac:dyDescent="0.3">
      <c r="A7" s="4" t="s">
        <v>17</v>
      </c>
    </row>
    <row r="8" spans="1:4" x14ac:dyDescent="0.25">
      <c r="A8" s="6" t="s">
        <v>18</v>
      </c>
      <c r="B8" s="6" t="s">
        <v>19</v>
      </c>
      <c r="C8" s="6" t="s">
        <v>20</v>
      </c>
      <c r="D8" s="6" t="s">
        <v>21</v>
      </c>
    </row>
    <row r="9" spans="1:4" x14ac:dyDescent="0.25">
      <c r="A9" t="s">
        <v>22</v>
      </c>
      <c r="B9" s="7">
        <f>Price_Data!I1363-1</f>
        <v>0.80646252749112168</v>
      </c>
      <c r="C9" s="7">
        <f>Price_Data!J1363-1</f>
        <v>0.92636174765787982</v>
      </c>
      <c r="D9" s="7">
        <f>C9-B9</f>
        <v>0.11989922016675814</v>
      </c>
    </row>
    <row r="10" spans="1:4" x14ac:dyDescent="0.25">
      <c r="A10" t="s">
        <v>23</v>
      </c>
      <c r="B10" s="7">
        <f>(1+B9)^(1/5.22)-1</f>
        <v>0.11995597133386249</v>
      </c>
      <c r="C10" s="7">
        <f>(1+C9)^(1/5.22)-1</f>
        <v>0.13382878920908836</v>
      </c>
      <c r="D10" s="7">
        <f>C10-B10</f>
        <v>1.3872817875225874E-2</v>
      </c>
    </row>
    <row r="11" spans="1:4" x14ac:dyDescent="0.25">
      <c r="A11" t="s">
        <v>24</v>
      </c>
      <c r="B11" s="7">
        <f>MIN(Price_Data!K2:K1363)</f>
        <v>-0.34072908755560372</v>
      </c>
      <c r="C11" s="7">
        <f>MIN(Price_Data!L2:L1363)</f>
        <v>-0.34072908755560383</v>
      </c>
      <c r="D11" s="7">
        <f>C11-B11</f>
        <v>0</v>
      </c>
    </row>
    <row r="12" spans="1:4" x14ac:dyDescent="0.25">
      <c r="A12" t="s">
        <v>25</v>
      </c>
      <c r="B12" s="7">
        <f>STDEV(Price_Data!E2:E1363)*SQRT(252)</f>
        <v>0.19668584423605656</v>
      </c>
      <c r="C12" s="7">
        <f>STDEV(Price_Data!H2:H1363)*SQRT(252)</f>
        <v>0.16922528335483067</v>
      </c>
      <c r="D12" s="7">
        <f>C12-B12</f>
        <v>-2.7460560881225893E-2</v>
      </c>
    </row>
    <row r="13" spans="1:4" x14ac:dyDescent="0.25">
      <c r="A13" t="s">
        <v>26</v>
      </c>
      <c r="B13" s="7">
        <f>(B10-0.02)/B12</f>
        <v>0.50820114544643213</v>
      </c>
      <c r="C13" s="7">
        <f>(C10-0.02)/C12</f>
        <v>0.67264646837915321</v>
      </c>
      <c r="D13" s="7">
        <f>C13-B13</f>
        <v>0.16444532293272107</v>
      </c>
    </row>
    <row r="14" spans="1:4" x14ac:dyDescent="0.25">
      <c r="A14" t="s">
        <v>27</v>
      </c>
      <c r="B14" s="7"/>
      <c r="C14" s="7">
        <f>COUNTIF(Price_Data!H2:H1363,"&gt;0")/(COUNTIF(Price_Data!H2:H1363,"&gt;0")+COUNTIF(Price_Data!H2:H1363,"&lt;0"))</f>
        <v>0.54146341463414638</v>
      </c>
      <c r="D14" s="7"/>
    </row>
    <row r="15" spans="1:4" x14ac:dyDescent="0.25">
      <c r="A15" t="s">
        <v>28</v>
      </c>
      <c r="B15" s="7">
        <f>1362</f>
        <v>1362</v>
      </c>
      <c r="C15" s="7" cm="1">
        <f t="array" ref="C15">SUMPRODUCT((Price_Data!F2:F1363)*1)</f>
        <v>1090</v>
      </c>
      <c r="D15" s="7">
        <f>C15-B15</f>
        <v>-272</v>
      </c>
    </row>
    <row r="16" spans="1:4" x14ac:dyDescent="0.25">
      <c r="A16" t="s">
        <v>29</v>
      </c>
      <c r="B16" s="7">
        <v>1</v>
      </c>
      <c r="C16" s="7">
        <f>C15/B15</f>
        <v>0.80029368575624082</v>
      </c>
      <c r="D16" s="7"/>
    </row>
    <row r="18" spans="1:6" ht="18.75" x14ac:dyDescent="0.3">
      <c r="A18" s="4" t="s">
        <v>30</v>
      </c>
      <c r="D18" s="4" t="s">
        <v>41</v>
      </c>
    </row>
    <row r="19" spans="1:6" x14ac:dyDescent="0.25">
      <c r="A19" s="3" t="s">
        <v>18</v>
      </c>
      <c r="B19" s="3" t="s">
        <v>31</v>
      </c>
      <c r="D19" s="3" t="s">
        <v>18</v>
      </c>
      <c r="E19" s="3" t="s">
        <v>19</v>
      </c>
      <c r="F19" s="3" t="s">
        <v>42</v>
      </c>
    </row>
    <row r="20" spans="1:6" x14ac:dyDescent="0.25">
      <c r="A20" t="s">
        <v>32</v>
      </c>
      <c r="B20">
        <f>COUNTIF(Price_Data!G2:G1363,"BUY")+COUNTIF(Price_Data!G2:G1363,"SELL")</f>
        <v>4</v>
      </c>
      <c r="D20" t="s">
        <v>43</v>
      </c>
      <c r="E20" s="7">
        <f>MIN(Price_Data!E2:E1363)</f>
        <v>-0.10344394167923585</v>
      </c>
      <c r="F20" s="7">
        <f>MIN(Price_Data!H2:H1363)</f>
        <v>-0.10344394167923585</v>
      </c>
    </row>
    <row r="21" spans="1:6" x14ac:dyDescent="0.25">
      <c r="A21" t="s">
        <v>33</v>
      </c>
      <c r="B21">
        <f>COUNTIF(Price_Data!G2:G1363,"BUY")</f>
        <v>2</v>
      </c>
      <c r="D21" t="s">
        <v>44</v>
      </c>
      <c r="E21" s="7">
        <f>MAX(Price_Data!E2:E1363)</f>
        <v>5.2250687509046163E-2</v>
      </c>
      <c r="F21" s="7">
        <f>MAX(Price_Data!H2:H1363)</f>
        <v>5.2250687509046163E-2</v>
      </c>
    </row>
    <row r="22" spans="1:6" x14ac:dyDescent="0.25">
      <c r="A22" t="s">
        <v>34</v>
      </c>
      <c r="B22">
        <f>COUNTIF(Price_Data!G2:G1363,"SELL")</f>
        <v>2</v>
      </c>
      <c r="D22" t="s">
        <v>45</v>
      </c>
      <c r="E22" s="7">
        <f>AVERAGE(Price_Data!E2:E1363)</f>
        <v>5.1174768038269485E-4</v>
      </c>
      <c r="F22" s="7">
        <f>AVERAGE(Price_Data!H2:H1363)</f>
        <v>5.3867549863744477E-4</v>
      </c>
    </row>
    <row r="23" spans="1:6" x14ac:dyDescent="0.25">
      <c r="A23" t="s">
        <v>35</v>
      </c>
      <c r="B23">
        <f>C15/(B21+1)</f>
        <v>363.33333333333331</v>
      </c>
      <c r="D23" t="s">
        <v>46</v>
      </c>
      <c r="E23" s="17">
        <f>COUNTIF(Price_Data!E2:E1363,"&gt;0")</f>
        <v>691</v>
      </c>
      <c r="F23" s="17">
        <f>COUNTIF(Price_Data!H2:H1363,"&gt;0")</f>
        <v>555</v>
      </c>
    </row>
    <row r="24" spans="1:6" x14ac:dyDescent="0.25">
      <c r="A24" t="s">
        <v>36</v>
      </c>
      <c r="B24" t="str">
        <f>IF(Price_Data!F1363=1,"LONG","CASH")</f>
        <v>LONG</v>
      </c>
      <c r="D24" t="s">
        <v>47</v>
      </c>
      <c r="E24" s="17">
        <f>COUNTIF(Price_Data!E2:E1363,"&lt;0")</f>
        <v>601</v>
      </c>
      <c r="F24" s="17">
        <f>COUNTIF(Price_Data!H2:H1363,"&lt;0")</f>
        <v>470</v>
      </c>
    </row>
    <row r="25" spans="1:6" x14ac:dyDescent="0.25">
      <c r="A25" t="s">
        <v>37</v>
      </c>
      <c r="B25">
        <f>Price_Data!C1363</f>
        <v>330.93599999999992</v>
      </c>
      <c r="D25" t="s">
        <v>48</v>
      </c>
      <c r="E25" cm="1">
        <f t="array" ref="E25">STDEV(IF(Price_Data!E2:E1363&lt;0,Price_Data!E2:E1363))*SQRT(252)</f>
        <v>0.14606709350945471</v>
      </c>
      <c r="F25" cm="1">
        <f t="array" ref="F25">STDEV(IF(Price_Data!H2:H1363&lt;0,Price_Data!H2:H1363))*SQRT(252)</f>
        <v>0.14554158121168601</v>
      </c>
    </row>
    <row r="26" spans="1:6" x14ac:dyDescent="0.25">
      <c r="A26" t="s">
        <v>38</v>
      </c>
      <c r="B26">
        <f>Price_Data!D1363</f>
        <v>321.78034999999994</v>
      </c>
      <c r="D26" t="s">
        <v>49</v>
      </c>
      <c r="E26">
        <f>(B10-0.02)/E25</f>
        <v>0.684315467175312</v>
      </c>
      <c r="F26">
        <f>(C10-0.02)/F25</f>
        <v>0.78210493703189665</v>
      </c>
    </row>
    <row r="27" spans="1:6" x14ac:dyDescent="0.25">
      <c r="A27" t="s">
        <v>39</v>
      </c>
      <c r="B27">
        <f>Price_Data!B1363</f>
        <v>320.33999999999997</v>
      </c>
    </row>
    <row r="28" spans="1:6" x14ac:dyDescent="0.25">
      <c r="A28" t="s">
        <v>40</v>
      </c>
      <c r="B28">
        <f>B25-B26</f>
        <v>9.1556499999999801</v>
      </c>
    </row>
    <row r="30" spans="1:6" ht="18.75" x14ac:dyDescent="0.3">
      <c r="A30" s="4" t="s">
        <v>50</v>
      </c>
    </row>
    <row r="31" spans="1:6" x14ac:dyDescent="0.25">
      <c r="A31" s="6" t="s">
        <v>51</v>
      </c>
      <c r="B31" s="6" t="s">
        <v>19</v>
      </c>
      <c r="C31" s="6" t="s">
        <v>42</v>
      </c>
      <c r="D31" s="6" t="s">
        <v>52</v>
      </c>
    </row>
    <row r="32" spans="1:6" x14ac:dyDescent="0.25">
      <c r="A32">
        <v>2020</v>
      </c>
      <c r="B32" s="7" cm="1">
        <f t="array" ref="B32">SUMPRODUCT((YEAR(Price_Data!$A$2:$A$1363)=2020)*Price_Data!$E$2:$E$1363)</f>
        <v>0.2057293538413735</v>
      </c>
      <c r="C32" s="7" cm="1">
        <f t="array" ref="C32">SUMPRODUCT((YEAR(Price_Data!$A$2:$A$1363)=2020)*Price_Data!$H$2:$H$1363)</f>
        <v>0.20606770606603927</v>
      </c>
      <c r="D32" s="7">
        <f>C32-B32</f>
        <v>3.3835222466577219E-4</v>
      </c>
    </row>
    <row r="33" spans="1:4" x14ac:dyDescent="0.25">
      <c r="A33">
        <v>2021</v>
      </c>
      <c r="B33" s="7" cm="1">
        <f t="array" ref="B33">SUMPRODUCT((YEAR(Price_Data!$A$2:$A$1363)=2021)*Price_Data!$E$2:$E$1363)</f>
        <v>0.18289048123432677</v>
      </c>
      <c r="C33" s="7" cm="1">
        <f t="array" ref="C33">SUMPRODUCT((YEAR(Price_Data!$A$2:$A$1363)=2021)*Price_Data!$H$2:$H$1363)</f>
        <v>0.18289048123432677</v>
      </c>
      <c r="D33" s="7">
        <f>C33-B33</f>
        <v>0</v>
      </c>
    </row>
    <row r="34" spans="1:4" x14ac:dyDescent="0.25">
      <c r="A34">
        <v>2022</v>
      </c>
      <c r="B34" s="7" cm="1">
        <f t="array" ref="B34">SUMPRODUCT((YEAR(Price_Data!$A$2:$A$1363)=2022)*Price_Data!$E$2:$E$1363)</f>
        <v>-0.15271222435362589</v>
      </c>
      <c r="C34" s="7" cm="1">
        <f t="array" ref="C34">SUMPRODUCT((YEAR(Price_Data!$A$2:$A$1363)=2022)*Price_Data!$H$2:$H$1363)</f>
        <v>-6.9061181554635198E-2</v>
      </c>
      <c r="D34" s="7">
        <f>C34-B34</f>
        <v>8.3651042798990688E-2</v>
      </c>
    </row>
    <row r="35" spans="1:4" x14ac:dyDescent="0.25">
      <c r="A35">
        <v>2023</v>
      </c>
      <c r="B35" s="7" cm="1">
        <f t="array" ref="B35">SUMPRODUCT((YEAR(Price_Data!$A$2:$A$1363)=2023)*Price_Data!$E$2:$E$1363)</f>
        <v>0.22869423295545416</v>
      </c>
      <c r="C35" s="7" cm="1">
        <f t="array" ref="C35">SUMPRODUCT((YEAR(Price_Data!$A$2:$A$1363)=2023)*Price_Data!$H$2:$H$1363)</f>
        <v>0.18189227407514999</v>
      </c>
      <c r="D35" s="7">
        <f>C35-B35</f>
        <v>-4.6801958880304168E-2</v>
      </c>
    </row>
    <row r="36" spans="1:4" x14ac:dyDescent="0.25">
      <c r="A36">
        <v>2024</v>
      </c>
      <c r="B36" s="7" cm="1">
        <f t="array" ref="B36">SUMPRODUCT((YEAR(Price_Data!$A$2:$A$1363)=2024)*Price_Data!$E$2:$E$1363)</f>
        <v>0.24247134858830999</v>
      </c>
      <c r="C36" s="7" cm="1">
        <f t="array" ref="C36">SUMPRODUCT((YEAR(Price_Data!$A$2:$A$1363)=2024)*Price_Data!$H$2:$H$1363)</f>
        <v>0.24247134858830999</v>
      </c>
      <c r="D36" s="7">
        <f>C36-B36</f>
        <v>0</v>
      </c>
    </row>
    <row r="37" spans="1:4" x14ac:dyDescent="0.25">
      <c r="A37">
        <v>2025</v>
      </c>
      <c r="B37" s="7" cm="1">
        <f t="array" ref="B37">SUMPRODUCT((YEAR(Price_Data!$A$2:$A$1363)=2025)*Price_Data!$E$2:$E$1363)</f>
        <v>-1.0584599264990682E-2</v>
      </c>
      <c r="C37" s="7" cm="1">
        <f t="array" ref="C37">SUMPRODUCT((YEAR(Price_Data!$A$2:$A$1363)=2025)*Price_Data!$H$2:$H$1363)</f>
        <v>-1.0584599264990682E-2</v>
      </c>
      <c r="D37" s="7">
        <f>C37-B37</f>
        <v>0</v>
      </c>
    </row>
    <row r="38" spans="1:4" x14ac:dyDescent="0.25">
      <c r="A38" t="s">
        <v>53</v>
      </c>
      <c r="B38" s="7" cm="1">
        <f t="array" ref="B38">SUMPRODUCT((YEAR(Price_Data!$A$2:$A$1363)=2026)*Price_Data!$E$2:$E$1363)</f>
        <v>0</v>
      </c>
      <c r="C38" s="7" cm="1">
        <f t="array" ref="C38">SUMPRODUCT((YEAR(Price_Data!$A$2:$A$1363)=2026)*Price_Data!$H$2:$H$1363)</f>
        <v>0</v>
      </c>
      <c r="D38" s="7">
        <f>C38-B38</f>
        <v>0</v>
      </c>
    </row>
    <row r="40" spans="1:4" ht="18.75" x14ac:dyDescent="0.3">
      <c r="A40" s="4" t="s">
        <v>54</v>
      </c>
    </row>
    <row r="41" spans="1:4" x14ac:dyDescent="0.25">
      <c r="A41" t="s">
        <v>55</v>
      </c>
    </row>
    <row r="42" spans="1:4" x14ac:dyDescent="0.25">
      <c r="A42" t="s">
        <v>56</v>
      </c>
    </row>
    <row r="43" spans="1:4" x14ac:dyDescent="0.25">
      <c r="A43" t="s">
        <v>57</v>
      </c>
    </row>
    <row r="44" spans="1:4" x14ac:dyDescent="0.25">
      <c r="A44" t="s">
        <v>58</v>
      </c>
    </row>
    <row r="45" spans="1:4" x14ac:dyDescent="0.25">
      <c r="A45" t="s">
        <v>59</v>
      </c>
    </row>
    <row r="47" spans="1:4" x14ac:dyDescent="0.25">
      <c r="A47" t="s">
        <v>60</v>
      </c>
    </row>
    <row r="48" spans="1:4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9E4D5-9944-4DF9-A883-7A2959628F80}">
  <dimension ref="A1:L1363"/>
  <sheetViews>
    <sheetView topLeftCell="A28" workbookViewId="0"/>
  </sheetViews>
  <sheetFormatPr defaultRowHeight="15" x14ac:dyDescent="0.25"/>
  <cols>
    <col min="1" max="1" width="17.140625" customWidth="1"/>
    <col min="2" max="4" width="16.140625" style="9" customWidth="1"/>
    <col min="5" max="5" width="16.140625" style="7" customWidth="1"/>
    <col min="6" max="7" width="16.140625" customWidth="1"/>
    <col min="8" max="8" width="16.140625" style="7" customWidth="1"/>
    <col min="9" max="10" width="16.140625" style="12" customWidth="1"/>
    <col min="11" max="12" width="16.140625" style="7" customWidth="1"/>
  </cols>
  <sheetData>
    <row r="1" spans="1:12" x14ac:dyDescent="0.25">
      <c r="A1" s="6" t="s">
        <v>0</v>
      </c>
      <c r="B1" s="8" t="s">
        <v>1</v>
      </c>
      <c r="C1" s="8" t="s">
        <v>2</v>
      </c>
      <c r="D1" s="8" t="s">
        <v>3</v>
      </c>
      <c r="E1" s="10" t="s">
        <v>4</v>
      </c>
      <c r="F1" s="6" t="s">
        <v>5</v>
      </c>
      <c r="G1" s="6" t="s">
        <v>6</v>
      </c>
      <c r="H1" s="10" t="s">
        <v>7</v>
      </c>
      <c r="I1" s="11" t="s">
        <v>8</v>
      </c>
      <c r="J1" s="11" t="s">
        <v>9</v>
      </c>
      <c r="K1" s="10" t="s">
        <v>10</v>
      </c>
      <c r="L1" s="10" t="s">
        <v>12</v>
      </c>
    </row>
    <row r="2" spans="1:12" x14ac:dyDescent="0.25">
      <c r="A2" s="1">
        <v>43832</v>
      </c>
      <c r="B2" s="9">
        <v>177.33</v>
      </c>
      <c r="F2">
        <v>1</v>
      </c>
      <c r="G2" t="s">
        <v>11</v>
      </c>
      <c r="H2" s="7">
        <v>0</v>
      </c>
      <c r="I2" s="12">
        <v>1</v>
      </c>
      <c r="J2" s="12">
        <v>1</v>
      </c>
      <c r="K2" s="7">
        <f>I2/MAX(I$2:I2)-1</f>
        <v>0</v>
      </c>
      <c r="L2" s="7">
        <f>J2/MAX(J$2:J2)-1</f>
        <v>0</v>
      </c>
    </row>
    <row r="3" spans="1:12" x14ac:dyDescent="0.25">
      <c r="A3" s="1">
        <v>43833</v>
      </c>
      <c r="B3" s="9">
        <v>177.27</v>
      </c>
      <c r="E3" s="7">
        <f>IF(B2=0,0,(B3-B2)/B2)</f>
        <v>-3.3835222466588999E-4</v>
      </c>
      <c r="F3">
        <v>1</v>
      </c>
      <c r="G3" t="str">
        <f>IF(F3&gt;F2,"BUY",IF(F3&lt;F2,"SELL","HOLD"))</f>
        <v>HOLD</v>
      </c>
      <c r="H3" s="7">
        <v>0</v>
      </c>
      <c r="I3" s="12">
        <f>I2*(1+E3)</f>
        <v>0.99966164777533406</v>
      </c>
      <c r="J3" s="12">
        <f>J2*(1+H3)</f>
        <v>1</v>
      </c>
      <c r="K3" s="7">
        <f>I3/MAX(I$2:I3)-1</f>
        <v>-3.3835222466593873E-4</v>
      </c>
      <c r="L3" s="7">
        <f>J3/MAX(J$2:J3)-1</f>
        <v>0</v>
      </c>
    </row>
    <row r="4" spans="1:12" x14ac:dyDescent="0.25">
      <c r="A4" s="1">
        <v>43836</v>
      </c>
      <c r="B4" s="9">
        <v>178.33</v>
      </c>
      <c r="E4" s="7">
        <f>IF(B3=0,0,(B4-B3)/B3)</f>
        <v>5.9795791730129309E-3</v>
      </c>
      <c r="F4">
        <v>1</v>
      </c>
      <c r="G4" t="str">
        <f>IF(F4&gt;F3,"BUY",IF(F4&lt;F3,"SELL","HOLD"))</f>
        <v>HOLD</v>
      </c>
      <c r="H4" s="7">
        <f>F3*E4</f>
        <v>5.9795791730129309E-3</v>
      </c>
      <c r="I4" s="12">
        <f>I3*(1+E4)</f>
        <v>1.0056392037444311</v>
      </c>
      <c r="J4" s="12">
        <f>J3*(1+H4)</f>
        <v>1.0059795791730128</v>
      </c>
      <c r="K4" s="7">
        <f>I4/MAX(I$2:I4)-1</f>
        <v>0</v>
      </c>
      <c r="L4" s="7">
        <f>J4/MAX(J$2:J4)-1</f>
        <v>0</v>
      </c>
    </row>
    <row r="5" spans="1:12" x14ac:dyDescent="0.25">
      <c r="A5" s="1">
        <v>43837</v>
      </c>
      <c r="B5" s="9">
        <v>180.65</v>
      </c>
      <c r="E5" s="7">
        <f>IF(B4=0,0,(B5-B4)/B4)</f>
        <v>1.3009588964279667E-2</v>
      </c>
      <c r="F5">
        <v>1</v>
      </c>
      <c r="G5" t="str">
        <f>IF(F5&gt;F4,"BUY",IF(F5&lt;F4,"SELL","HOLD"))</f>
        <v>HOLD</v>
      </c>
      <c r="H5" s="7">
        <f>F4*E5</f>
        <v>1.3009588964279667E-2</v>
      </c>
      <c r="I5" s="12">
        <f>I4*(1+E5)</f>
        <v>1.0187221564315116</v>
      </c>
      <c r="J5" s="12">
        <f>J4*(1+H5)</f>
        <v>1.0190669600045128</v>
      </c>
      <c r="K5" s="7">
        <f>I5/MAX(I$2:I5)-1</f>
        <v>0</v>
      </c>
      <c r="L5" s="7">
        <f>J5/MAX(J$2:J5)-1</f>
        <v>0</v>
      </c>
    </row>
    <row r="6" spans="1:12" x14ac:dyDescent="0.25">
      <c r="A6" s="1">
        <v>43838</v>
      </c>
      <c r="B6" s="9">
        <v>180.45</v>
      </c>
      <c r="E6" s="7">
        <f>IF(B5=0,0,(B6-B5)/B5)</f>
        <v>-1.107113202325032E-3</v>
      </c>
      <c r="F6">
        <v>1</v>
      </c>
      <c r="G6" t="str">
        <f>IF(F6&gt;F5,"BUY",IF(F6&lt;F5,"SELL","HOLD"))</f>
        <v>HOLD</v>
      </c>
      <c r="H6" s="7">
        <f>F5*E6</f>
        <v>-1.107113202325032E-3</v>
      </c>
      <c r="I6" s="12">
        <f>I5*(1+E6)</f>
        <v>1.0175943156826253</v>
      </c>
      <c r="J6" s="12">
        <f>J5*(1+H6)</f>
        <v>1.0179387375190385</v>
      </c>
      <c r="K6" s="7">
        <f>I6/MAX(I$2:I6)-1</f>
        <v>-1.1071132023250385E-3</v>
      </c>
      <c r="L6" s="7">
        <f>J6/MAX(J$2:J6)-1</f>
        <v>-1.1071132023250385E-3</v>
      </c>
    </row>
    <row r="7" spans="1:12" x14ac:dyDescent="0.25">
      <c r="A7" s="1">
        <v>43839</v>
      </c>
      <c r="B7" s="9">
        <v>180.25</v>
      </c>
      <c r="E7" s="7">
        <f>IF(B6=0,0,(B7-B6)/B6)</f>
        <v>-1.1083402604598982E-3</v>
      </c>
      <c r="F7">
        <v>1</v>
      </c>
      <c r="G7" t="str">
        <f>IF(F7&gt;F6,"BUY",IF(F7&lt;F6,"SELL","HOLD"))</f>
        <v>HOLD</v>
      </c>
      <c r="H7" s="7">
        <f>F6*E7</f>
        <v>-1.1083402604598982E-3</v>
      </c>
      <c r="I7" s="12">
        <f>I6*(1+E7)</f>
        <v>1.0164664749337391</v>
      </c>
      <c r="J7" s="12">
        <f>J6*(1+H7)</f>
        <v>1.0168105150335645</v>
      </c>
      <c r="K7" s="7">
        <f>I7/MAX(I$2:I7)-1</f>
        <v>-2.214226404649966E-3</v>
      </c>
      <c r="L7" s="7">
        <f>J7/MAX(J$2:J7)-1</f>
        <v>-2.214226404649966E-3</v>
      </c>
    </row>
    <row r="8" spans="1:12" x14ac:dyDescent="0.25">
      <c r="A8" s="1">
        <v>43840</v>
      </c>
      <c r="B8" s="9">
        <v>182.68</v>
      </c>
      <c r="E8" s="7">
        <f>IF(B7=0,0,(B8-B7)/B7)</f>
        <v>1.3481276005547889E-2</v>
      </c>
      <c r="F8">
        <v>1</v>
      </c>
      <c r="G8" t="str">
        <f>IF(F8&gt;F7,"BUY",IF(F8&lt;F7,"SELL","HOLD"))</f>
        <v>HOLD</v>
      </c>
      <c r="H8" s="7">
        <f>F7*E8</f>
        <v>1.3481276005547889E-2</v>
      </c>
      <c r="I8" s="12">
        <f>I7*(1+E8)</f>
        <v>1.030169740032707</v>
      </c>
      <c r="J8" s="12">
        <f>J7*(1+H8)</f>
        <v>1.0305184182320752</v>
      </c>
      <c r="K8" s="7">
        <f>I8/MAX(I$2:I8)-1</f>
        <v>0</v>
      </c>
      <c r="L8" s="7">
        <f>J8/MAX(J$2:J8)-1</f>
        <v>0</v>
      </c>
    </row>
    <row r="9" spans="1:12" x14ac:dyDescent="0.25">
      <c r="A9" s="1">
        <v>43843</v>
      </c>
      <c r="B9" s="9">
        <v>183.94</v>
      </c>
      <c r="E9" s="7">
        <f>IF(B8=0,0,(B9-B8)/B8)</f>
        <v>6.8973067659294438E-3</v>
      </c>
      <c r="F9">
        <v>1</v>
      </c>
      <c r="G9" t="str">
        <f>IF(F9&gt;F8,"BUY",IF(F9&lt;F8,"SELL","HOLD"))</f>
        <v>HOLD</v>
      </c>
      <c r="H9" s="7">
        <f>F8*E9</f>
        <v>6.8973067659294438E-3</v>
      </c>
      <c r="I9" s="12">
        <f>I8*(1+E9)</f>
        <v>1.0372751367506905</v>
      </c>
      <c r="J9" s="12">
        <f>J8*(1+H9)</f>
        <v>1.0376262198905624</v>
      </c>
      <c r="K9" s="7">
        <f>I9/MAX(I$2:I9)-1</f>
        <v>0</v>
      </c>
      <c r="L9" s="7">
        <f>J9/MAX(J$2:J9)-1</f>
        <v>0</v>
      </c>
    </row>
    <row r="10" spans="1:12" x14ac:dyDescent="0.25">
      <c r="A10" s="1">
        <v>43844</v>
      </c>
      <c r="B10" s="9">
        <v>183.4</v>
      </c>
      <c r="E10" s="7">
        <f>IF(B9=0,0,(B10-B9)/B9)</f>
        <v>-2.9357399151896924E-3</v>
      </c>
      <c r="F10">
        <v>1</v>
      </c>
      <c r="G10" t="str">
        <f>IF(F10&gt;F9,"BUY",IF(F10&lt;F9,"SELL","HOLD"))</f>
        <v>HOLD</v>
      </c>
      <c r="H10" s="7">
        <f>F9*E10</f>
        <v>-2.9357399151896924E-3</v>
      </c>
      <c r="I10" s="12">
        <f>I9*(1+E10)</f>
        <v>1.0342299667286976</v>
      </c>
      <c r="J10" s="12">
        <f>J9*(1+H10)</f>
        <v>1.0345800191797823</v>
      </c>
      <c r="K10" s="7">
        <f>I10/MAX(I$2:I10)-1</f>
        <v>-2.9357399151896946E-3</v>
      </c>
      <c r="L10" s="7">
        <f>J10/MAX(J$2:J10)-1</f>
        <v>-2.9357399151896946E-3</v>
      </c>
    </row>
    <row r="11" spans="1:12" x14ac:dyDescent="0.25">
      <c r="A11" s="1">
        <v>43845</v>
      </c>
      <c r="B11" s="9">
        <v>184.34</v>
      </c>
      <c r="E11" s="7">
        <f>IF(B10=0,0,(B11-B10)/B10)</f>
        <v>5.1254089422028224E-3</v>
      </c>
      <c r="F11">
        <v>1</v>
      </c>
      <c r="G11" t="str">
        <f>IF(F11&gt;F10,"BUY",IF(F11&lt;F10,"SELL","HOLD"))</f>
        <v>HOLD</v>
      </c>
      <c r="H11" s="7">
        <f>F10*E11</f>
        <v>5.1254089422028224E-3</v>
      </c>
      <c r="I11" s="12">
        <f>I10*(1+E11)</f>
        <v>1.0395308182484631</v>
      </c>
      <c r="J11" s="12">
        <f>J10*(1+H11)</f>
        <v>1.0398826648615107</v>
      </c>
      <c r="K11" s="7">
        <f>I11/MAX(I$2:I11)-1</f>
        <v>0</v>
      </c>
      <c r="L11" s="7">
        <f>J11/MAX(J$2:J11)-1</f>
        <v>0</v>
      </c>
    </row>
    <row r="12" spans="1:12" x14ac:dyDescent="0.25">
      <c r="A12" s="1">
        <v>43846</v>
      </c>
      <c r="B12" s="9">
        <v>183.82</v>
      </c>
      <c r="E12" s="7">
        <f>IF(B11=0,0,(B12-B11)/B11)</f>
        <v>-2.8208744710860921E-3</v>
      </c>
      <c r="F12">
        <v>1</v>
      </c>
      <c r="G12" t="str">
        <f>IF(F12&gt;F11,"BUY",IF(F12&lt;F11,"SELL","HOLD"))</f>
        <v>HOLD</v>
      </c>
      <c r="H12" s="7">
        <f>F11*E12</f>
        <v>-2.8208744710860921E-3</v>
      </c>
      <c r="I12" s="12">
        <f>I11*(1+E12)</f>
        <v>1.0365984323013586</v>
      </c>
      <c r="J12" s="12">
        <f>J11*(1+H12)</f>
        <v>1.0369492863992777</v>
      </c>
      <c r="K12" s="7">
        <f>I12/MAX(I$2:I12)-1</f>
        <v>-2.8208744710861433E-3</v>
      </c>
      <c r="L12" s="7">
        <f>J12/MAX(J$2:J12)-1</f>
        <v>-2.8208744710862543E-3</v>
      </c>
    </row>
    <row r="13" spans="1:12" x14ac:dyDescent="0.25">
      <c r="A13" s="1">
        <v>43847</v>
      </c>
      <c r="B13" s="9">
        <v>183.28</v>
      </c>
      <c r="E13" s="7">
        <f>IF(B12=0,0,(B13-B12)/B12)</f>
        <v>-2.9376564030028944E-3</v>
      </c>
      <c r="F13">
        <v>1</v>
      </c>
      <c r="G13" t="str">
        <f>IF(F13&gt;F12,"BUY",IF(F13&lt;F12,"SELL","HOLD"))</f>
        <v>HOLD</v>
      </c>
      <c r="H13" s="7">
        <f>F12*E13</f>
        <v>-2.9376564030028944E-3</v>
      </c>
      <c r="I13" s="12">
        <f>I12*(1+E13)</f>
        <v>1.0335532622793657</v>
      </c>
      <c r="J13" s="12">
        <f>J12*(1+H13)</f>
        <v>1.0339030856884976</v>
      </c>
      <c r="K13" s="7">
        <f>I13/MAX(I$2:I13)-1</f>
        <v>-5.7502441141370486E-3</v>
      </c>
      <c r="L13" s="7">
        <f>J13/MAX(J$2:J13)-1</f>
        <v>-5.7502441141370486E-3</v>
      </c>
    </row>
    <row r="14" spans="1:12" x14ac:dyDescent="0.25">
      <c r="A14" s="1">
        <v>43850</v>
      </c>
      <c r="B14" s="9">
        <v>183.77</v>
      </c>
      <c r="E14" s="7">
        <f>IF(B13=0,0,(B14-B13)/B13)</f>
        <v>2.6735050196421274E-3</v>
      </c>
      <c r="F14">
        <v>1</v>
      </c>
      <c r="G14" t="str">
        <f>IF(F14&gt;F13,"BUY",IF(F14&lt;F13,"SELL","HOLD"))</f>
        <v>HOLD</v>
      </c>
      <c r="H14" s="7">
        <f>F13*E14</f>
        <v>2.6735050196421274E-3</v>
      </c>
      <c r="I14" s="12">
        <f>I13*(1+E14)</f>
        <v>1.0363164721141369</v>
      </c>
      <c r="J14" s="12">
        <f>J13*(1+H14)</f>
        <v>1.0366672307779092</v>
      </c>
      <c r="K14" s="7">
        <f>I14/MAX(I$2:I14)-1</f>
        <v>-3.0921124009984924E-3</v>
      </c>
      <c r="L14" s="7">
        <f>J14/MAX(J$2:J14)-1</f>
        <v>-3.0921124009983814E-3</v>
      </c>
    </row>
    <row r="15" spans="1:12" x14ac:dyDescent="0.25">
      <c r="A15" s="1">
        <v>43851</v>
      </c>
      <c r="B15" s="9">
        <v>181.11</v>
      </c>
      <c r="E15" s="7">
        <f>IF(B14=0,0,(B15-B14)/B14)</f>
        <v>-1.4474615007890278E-2</v>
      </c>
      <c r="F15">
        <v>1</v>
      </c>
      <c r="G15" t="str">
        <f>IF(F15&gt;F14,"BUY",IF(F15&lt;F14,"SELL","HOLD"))</f>
        <v>HOLD</v>
      </c>
      <c r="H15" s="7">
        <f>F14*E15</f>
        <v>-1.4474615007890278E-2</v>
      </c>
      <c r="I15" s="12">
        <f>I14*(1+E15)</f>
        <v>1.0213161901539498</v>
      </c>
      <c r="J15" s="12">
        <f>J14*(1+H15)</f>
        <v>1.0216618717211032</v>
      </c>
      <c r="K15" s="7">
        <f>I15/MAX(I$2:I15)-1</f>
        <v>-1.7521970272323051E-2</v>
      </c>
      <c r="L15" s="7">
        <f>J15/MAX(J$2:J15)-1</f>
        <v>-1.7521970272323051E-2</v>
      </c>
    </row>
    <row r="16" spans="1:12" x14ac:dyDescent="0.25">
      <c r="A16" s="1">
        <v>43852</v>
      </c>
      <c r="B16" s="9">
        <v>178.75</v>
      </c>
      <c r="E16" s="7">
        <f>IF(B15=0,0,(B16-B15)/B15)</f>
        <v>-1.303075478990676E-2</v>
      </c>
      <c r="F16">
        <v>1</v>
      </c>
      <c r="G16" t="str">
        <f>IF(F16&gt;F15,"BUY",IF(F16&lt;F15,"SELL","HOLD"))</f>
        <v>HOLD</v>
      </c>
      <c r="H16" s="7">
        <f>F15*E16</f>
        <v>-1.303075478990676E-2</v>
      </c>
      <c r="I16" s="12">
        <f>I15*(1+E16)</f>
        <v>1.0080076693170918</v>
      </c>
      <c r="J16" s="12">
        <f>J15*(1+H16)</f>
        <v>1.0083488463925083</v>
      </c>
      <c r="K16" s="7">
        <f>I16/MAX(I$2:I16)-1</f>
        <v>-3.032440056417518E-2</v>
      </c>
      <c r="L16" s="7">
        <f>J16/MAX(J$2:J16)-1</f>
        <v>-3.032440056417518E-2</v>
      </c>
    </row>
    <row r="17" spans="1:12" x14ac:dyDescent="0.25">
      <c r="A17" s="1">
        <v>43853</v>
      </c>
      <c r="B17" s="9">
        <v>178.09</v>
      </c>
      <c r="E17" s="7">
        <f>IF(B16=0,0,(B17-B16)/B16)</f>
        <v>-3.6923076923076731E-3</v>
      </c>
      <c r="F17">
        <v>1</v>
      </c>
      <c r="G17" t="str">
        <f>IF(F17&gt;F16,"BUY",IF(F17&lt;F16,"SELL","HOLD"))</f>
        <v>HOLD</v>
      </c>
      <c r="H17" s="7">
        <f>F16*E17</f>
        <v>-3.6923076923076731E-3</v>
      </c>
      <c r="I17" s="12">
        <f>I16*(1+E17)</f>
        <v>1.0042857948457673</v>
      </c>
      <c r="J17" s="12">
        <f>J16*(1+H17)</f>
        <v>1.0046257121904436</v>
      </c>
      <c r="K17" s="7">
        <f>I17/MAX(I$2:I17)-1</f>
        <v>-3.3904741239015102E-2</v>
      </c>
      <c r="L17" s="7">
        <f>J17/MAX(J$2:J17)-1</f>
        <v>-3.3904741239015213E-2</v>
      </c>
    </row>
    <row r="18" spans="1:12" x14ac:dyDescent="0.25">
      <c r="A18" s="1">
        <v>43854</v>
      </c>
      <c r="B18" s="9">
        <v>176.79</v>
      </c>
      <c r="E18" s="7">
        <f>IF(B17=0,0,(B18-B17)/B17)</f>
        <v>-7.2996799371105132E-3</v>
      </c>
      <c r="F18">
        <v>1</v>
      </c>
      <c r="G18" t="str">
        <f>IF(F18&gt;F17,"BUY",IF(F18&lt;F17,"SELL","HOLD"))</f>
        <v>HOLD</v>
      </c>
      <c r="H18" s="7">
        <f>F17*E18</f>
        <v>-7.2996799371105132E-3</v>
      </c>
      <c r="I18" s="12">
        <f>I17*(1+E18)</f>
        <v>0.99695482997800655</v>
      </c>
      <c r="J18" s="12">
        <f>J17*(1+H18)</f>
        <v>0.99729226603486165</v>
      </c>
      <c r="K18" s="7">
        <f>I18/MAX(I$2:I18)-1</f>
        <v>-4.0956927416730293E-2</v>
      </c>
      <c r="L18" s="7">
        <f>J18/MAX(J$2:J18)-1</f>
        <v>-4.0956927416730404E-2</v>
      </c>
    </row>
    <row r="19" spans="1:12" x14ac:dyDescent="0.25">
      <c r="A19" s="1">
        <v>43857</v>
      </c>
      <c r="B19" s="9">
        <v>177.38</v>
      </c>
      <c r="E19" s="7">
        <f>IF(B18=0,0,(B19-B18)/B18)</f>
        <v>3.3372928333050707E-3</v>
      </c>
      <c r="F19">
        <v>1</v>
      </c>
      <c r="G19" t="str">
        <f>IF(F19&gt;F18,"BUY",IF(F19&lt;F18,"SELL","HOLD"))</f>
        <v>HOLD</v>
      </c>
      <c r="H19" s="7">
        <f>F18*E19</f>
        <v>3.3372928333050707E-3</v>
      </c>
      <c r="I19" s="12">
        <f>I18*(1+E19)</f>
        <v>1.000281960187221</v>
      </c>
      <c r="J19" s="12">
        <f>J18*(1+H19)</f>
        <v>1.0006205223670104</v>
      </c>
      <c r="K19" s="7">
        <f>I19/MAX(I$2:I19)-1</f>
        <v>-3.7756319843767261E-2</v>
      </c>
      <c r="L19" s="7">
        <f>J19/MAX(J$2:J19)-1</f>
        <v>-3.7756319843767372E-2</v>
      </c>
    </row>
    <row r="20" spans="1:12" x14ac:dyDescent="0.25">
      <c r="A20" s="1">
        <v>43858</v>
      </c>
      <c r="B20" s="9">
        <v>176.23</v>
      </c>
      <c r="E20" s="7">
        <f>IF(B19=0,0,(B20-B19)/B19)</f>
        <v>-6.4832562859398228E-3</v>
      </c>
      <c r="F20">
        <v>1</v>
      </c>
      <c r="G20" t="str">
        <f>IF(F20&gt;F19,"BUY",IF(F20&lt;F19,"SELL","HOLD"))</f>
        <v>HOLD</v>
      </c>
      <c r="H20" s="7">
        <f>F19*E20</f>
        <v>-6.4832562859398228E-3</v>
      </c>
      <c r="I20" s="12">
        <f>I19*(1+E20)</f>
        <v>0.99379687588112509</v>
      </c>
      <c r="J20" s="12">
        <f>J19*(1+H20)</f>
        <v>0.99413324307553408</v>
      </c>
      <c r="K20" s="7">
        <f>I20/MAX(I$2:I20)-1</f>
        <v>-4.3994792231745961E-2</v>
      </c>
      <c r="L20" s="7">
        <f>J20/MAX(J$2:J20)-1</f>
        <v>-4.3994792231746072E-2</v>
      </c>
    </row>
    <row r="21" spans="1:12" x14ac:dyDescent="0.25">
      <c r="A21" s="1">
        <v>43859</v>
      </c>
      <c r="B21" s="9">
        <v>174.38</v>
      </c>
      <c r="E21" s="7">
        <f>IF(B20=0,0,(B21-B20)/B20)</f>
        <v>-1.0497645122850788E-2</v>
      </c>
      <c r="F21">
        <v>1</v>
      </c>
      <c r="G21" t="str">
        <f>IF(F21&gt;F20,"BUY",IF(F21&lt;F20,"SELL","HOLD"))</f>
        <v>HOLD</v>
      </c>
      <c r="H21" s="7">
        <f>F20*E21</f>
        <v>-1.0497645122850788E-2</v>
      </c>
      <c r="I21" s="12">
        <f>I20*(1+E21)</f>
        <v>0.98336434895392721</v>
      </c>
      <c r="J21" s="12">
        <f>J20*(1+H21)</f>
        <v>0.98369718508489834</v>
      </c>
      <c r="K21" s="7">
        <f>I21/MAX(I$2:I21)-1</f>
        <v>-5.4030595638494328E-2</v>
      </c>
      <c r="L21" s="7">
        <f>J21/MAX(J$2:J21)-1</f>
        <v>-5.4030595638494439E-2</v>
      </c>
    </row>
    <row r="22" spans="1:12" x14ac:dyDescent="0.25">
      <c r="A22" s="1">
        <v>43860</v>
      </c>
      <c r="B22" s="9">
        <v>176.57</v>
      </c>
      <c r="E22" s="7">
        <f>IF(B21=0,0,(B22-B21)/B21)</f>
        <v>1.2558779676568401E-2</v>
      </c>
      <c r="F22">
        <v>1</v>
      </c>
      <c r="G22" t="str">
        <f>IF(F22&gt;F21,"BUY",IF(F22&lt;F21,"SELL","HOLD"))</f>
        <v>HOLD</v>
      </c>
      <c r="H22" s="7">
        <f>F21*E22</f>
        <v>1.2558779676568401E-2</v>
      </c>
      <c r="I22" s="12">
        <f>I21*(1+E22)</f>
        <v>0.99571420515423181</v>
      </c>
      <c r="J22" s="12">
        <f>J21*(1+H22)</f>
        <v>0.99605122130084023</v>
      </c>
      <c r="K22" s="7">
        <f>I22/MAX(I$2:I22)-1</f>
        <v>-4.2150374308343452E-2</v>
      </c>
      <c r="L22" s="7">
        <f>J22/MAX(J$2:J22)-1</f>
        <v>-4.2150374308343563E-2</v>
      </c>
    </row>
    <row r="23" spans="1:12" x14ac:dyDescent="0.25">
      <c r="A23" s="1">
        <v>43861</v>
      </c>
      <c r="B23" s="9">
        <v>176.39</v>
      </c>
      <c r="E23" s="7">
        <f>IF(B22=0,0,(B23-B22)/B22)</f>
        <v>-1.0194257235091285E-3</v>
      </c>
      <c r="F23">
        <v>1</v>
      </c>
      <c r="G23" t="str">
        <f>IF(F23&gt;F22,"BUY",IF(F23&lt;F22,"SELL","HOLD"))</f>
        <v>HOLD</v>
      </c>
      <c r="H23" s="7">
        <f>F22*E23</f>
        <v>-1.0194257235091285E-3</v>
      </c>
      <c r="I23" s="12">
        <f>I22*(1+E23)</f>
        <v>0.99469914848023422</v>
      </c>
      <c r="J23" s="12">
        <f>J22*(1+H23)</f>
        <v>0.99503582106391353</v>
      </c>
      <c r="K23" s="7">
        <f>I23/MAX(I$2:I23)-1</f>
        <v>-4.3126830856026976E-2</v>
      </c>
      <c r="L23" s="7">
        <f>J23/MAX(J$2:J23)-1</f>
        <v>-4.3126830856027198E-2</v>
      </c>
    </row>
    <row r="24" spans="1:12" x14ac:dyDescent="0.25">
      <c r="A24" s="1">
        <v>43864</v>
      </c>
      <c r="B24" s="9">
        <v>176.62</v>
      </c>
      <c r="E24" s="7">
        <f>IF(B23=0,0,(B24-B23)/B23)</f>
        <v>1.3039287941494313E-3</v>
      </c>
      <c r="F24">
        <v>1</v>
      </c>
      <c r="G24" t="str">
        <f>IF(F24&gt;F23,"BUY",IF(F24&lt;F23,"SELL","HOLD"))</f>
        <v>HOLD</v>
      </c>
      <c r="H24" s="7">
        <f>F23*E24</f>
        <v>1.3039287941494313E-3</v>
      </c>
      <c r="I24" s="12">
        <f>I23*(1+E24)</f>
        <v>0.99599616534145352</v>
      </c>
      <c r="J24" s="12">
        <f>J23*(1+H24)</f>
        <v>0.99633327692220885</v>
      </c>
      <c r="K24" s="7">
        <f>I24/MAX(I$2:I24)-1</f>
        <v>-4.1879136378431214E-2</v>
      </c>
      <c r="L24" s="7">
        <f>J24/MAX(J$2:J24)-1</f>
        <v>-4.1879136378431325E-2</v>
      </c>
    </row>
    <row r="25" spans="1:12" x14ac:dyDescent="0.25">
      <c r="A25" s="1">
        <v>43865</v>
      </c>
      <c r="B25" s="9">
        <v>174.75</v>
      </c>
      <c r="E25" s="7">
        <f>IF(B24=0,0,(B25-B24)/B24)</f>
        <v>-1.0587702411957901E-2</v>
      </c>
      <c r="F25">
        <v>1</v>
      </c>
      <c r="G25" t="str">
        <f>IF(F25&gt;F24,"BUY",IF(F25&lt;F24,"SELL","HOLD"))</f>
        <v>HOLD</v>
      </c>
      <c r="H25" s="7">
        <f>F24*E25</f>
        <v>-1.0587702411957901E-2</v>
      </c>
      <c r="I25" s="12">
        <f>I24*(1+E25)</f>
        <v>0.98545085433936697</v>
      </c>
      <c r="J25" s="12">
        <f>J24*(1+H25)</f>
        <v>0.98578439668302564</v>
      </c>
      <c r="K25" s="7">
        <f>I25/MAX(I$2:I25)-1</f>
        <v>-5.2023434957144454E-2</v>
      </c>
      <c r="L25" s="7">
        <f>J25/MAX(J$2:J25)-1</f>
        <v>-5.2023434957144676E-2</v>
      </c>
    </row>
    <row r="26" spans="1:12" x14ac:dyDescent="0.25">
      <c r="A26" s="1">
        <v>43866</v>
      </c>
      <c r="B26" s="9">
        <v>174.14</v>
      </c>
      <c r="E26" s="7">
        <f>IF(B25=0,0,(B26-B25)/B25)</f>
        <v>-3.4907010014306934E-3</v>
      </c>
      <c r="F26">
        <v>1</v>
      </c>
      <c r="G26" t="str">
        <f>IF(F26&gt;F25,"BUY",IF(F26&lt;F25,"SELL","HOLD"))</f>
        <v>HOLD</v>
      </c>
      <c r="H26" s="7">
        <f>F25*E26</f>
        <v>-3.4907010014306934E-3</v>
      </c>
      <c r="I26" s="12">
        <f>I25*(1+E26)</f>
        <v>0.98201094005526379</v>
      </c>
      <c r="J26" s="12">
        <f>J25*(1+H26)</f>
        <v>0.98234331810232944</v>
      </c>
      <c r="K26" s="7">
        <f>I26/MAX(I$2:I26)-1</f>
        <v>-5.533253770207236E-2</v>
      </c>
      <c r="L26" s="7">
        <f>J26/MAX(J$2:J26)-1</f>
        <v>-5.5332537702072582E-2</v>
      </c>
    </row>
    <row r="27" spans="1:12" x14ac:dyDescent="0.25">
      <c r="A27" s="1">
        <v>43867</v>
      </c>
      <c r="B27" s="9">
        <v>174.42</v>
      </c>
      <c r="E27" s="7">
        <f>IF(B26=0,0,(B27-B26)/B26)</f>
        <v>1.6079016882967793E-3</v>
      </c>
      <c r="F27">
        <v>1</v>
      </c>
      <c r="G27" t="str">
        <f>IF(F27&gt;F26,"BUY",IF(F27&lt;F26,"SELL","HOLD"))</f>
        <v>HOLD</v>
      </c>
      <c r="H27" s="7">
        <f>F26*E27</f>
        <v>1.6079016882967793E-3</v>
      </c>
      <c r="I27" s="12">
        <f>I26*(1+E27)</f>
        <v>0.98358991710370458</v>
      </c>
      <c r="J27" s="12">
        <f>J26*(1+H27)</f>
        <v>0.98392282958199329</v>
      </c>
      <c r="K27" s="7">
        <f>I27/MAX(I$2:I27)-1</f>
        <v>-5.3813605294564471E-2</v>
      </c>
      <c r="L27" s="7">
        <f>J27/MAX(J$2:J27)-1</f>
        <v>-5.3813605294564693E-2</v>
      </c>
    </row>
    <row r="28" spans="1:12" x14ac:dyDescent="0.25">
      <c r="A28" s="1">
        <v>43868</v>
      </c>
      <c r="B28" s="9">
        <v>172.96</v>
      </c>
      <c r="E28" s="7">
        <f>IF(B27=0,0,(B28-B27)/B27)</f>
        <v>-8.3705997018689356E-3</v>
      </c>
      <c r="F28">
        <v>1</v>
      </c>
      <c r="G28" t="str">
        <f>IF(F28&gt;F27,"BUY",IF(F28&lt;F27,"SELL","HOLD"))</f>
        <v>HOLD</v>
      </c>
      <c r="H28" s="7">
        <f>F27*E28</f>
        <v>-8.3705997018689356E-3</v>
      </c>
      <c r="I28" s="12">
        <f>I27*(1+E28)</f>
        <v>0.97535667963683503</v>
      </c>
      <c r="J28" s="12">
        <f>J27*(1+H28)</f>
        <v>0.97568680543803221</v>
      </c>
      <c r="K28" s="7">
        <f>I28/MAX(I$2:I28)-1</f>
        <v>-6.1733752847998313E-2</v>
      </c>
      <c r="L28" s="7">
        <f>J28/MAX(J$2:J28)-1</f>
        <v>-6.1733752847998424E-2</v>
      </c>
    </row>
    <row r="29" spans="1:12" x14ac:dyDescent="0.25">
      <c r="A29" s="1">
        <v>43871</v>
      </c>
      <c r="B29" s="9">
        <v>173.62</v>
      </c>
      <c r="E29" s="7">
        <f>IF(B28=0,0,(B29-B28)/B28)</f>
        <v>3.8159111933394807E-3</v>
      </c>
      <c r="F29">
        <v>1</v>
      </c>
      <c r="G29" t="str">
        <f>IF(F29&gt;F28,"BUY",IF(F29&lt;F28,"SELL","HOLD"))</f>
        <v>HOLD</v>
      </c>
      <c r="H29" s="7">
        <f>F28*E29</f>
        <v>3.8159111933394807E-3</v>
      </c>
      <c r="I29" s="12">
        <f>I28*(1+E29)</f>
        <v>0.9790785541081598</v>
      </c>
      <c r="J29" s="12">
        <f>J28*(1+H29)</f>
        <v>0.97940993964009693</v>
      </c>
      <c r="K29" s="7">
        <f>I29/MAX(I$2:I29)-1</f>
        <v>-5.815341217315817E-2</v>
      </c>
      <c r="L29" s="7">
        <f>J29/MAX(J$2:J29)-1</f>
        <v>-5.8153412173158392E-2</v>
      </c>
    </row>
    <row r="30" spans="1:12" x14ac:dyDescent="0.25">
      <c r="A30" s="1">
        <v>43872</v>
      </c>
      <c r="B30" s="9">
        <v>172.92</v>
      </c>
      <c r="E30" s="7">
        <f>IF(B29=0,0,(B30-B29)/B29)</f>
        <v>-4.0317935721692032E-3</v>
      </c>
      <c r="F30">
        <v>1</v>
      </c>
      <c r="G30" t="str">
        <f>IF(F30&gt;F29,"BUY",IF(F30&lt;F29,"SELL","HOLD"))</f>
        <v>HOLD</v>
      </c>
      <c r="H30" s="7">
        <f>F29*E30</f>
        <v>-4.0317935721692032E-3</v>
      </c>
      <c r="I30" s="12">
        <f>I29*(1+E30)</f>
        <v>0.97513111148705778</v>
      </c>
      <c r="J30" s="12">
        <f>J29*(1+H30)</f>
        <v>0.97546116094093738</v>
      </c>
      <c r="K30" s="7">
        <f>I30/MAX(I$2:I30)-1</f>
        <v>-6.1950743191927948E-2</v>
      </c>
      <c r="L30" s="7">
        <f>J30/MAX(J$2:J30)-1</f>
        <v>-6.195074319192817E-2</v>
      </c>
    </row>
    <row r="31" spans="1:12" x14ac:dyDescent="0.25">
      <c r="A31" s="1">
        <v>43873</v>
      </c>
      <c r="B31" s="9">
        <v>172.66</v>
      </c>
      <c r="E31" s="7">
        <f>IF(B30=0,0,(B31-B30)/B30)</f>
        <v>-1.5035854730510694E-3</v>
      </c>
      <c r="F31">
        <v>1</v>
      </c>
      <c r="G31" t="str">
        <f>IF(F31&gt;F30,"BUY",IF(F31&lt;F30,"SELL","HOLD"))</f>
        <v>HOLD</v>
      </c>
      <c r="H31" s="7">
        <f>F30*E31</f>
        <v>-1.5035854730510694E-3</v>
      </c>
      <c r="I31" s="12">
        <f>I30*(1+E31)</f>
        <v>0.97366491851350567</v>
      </c>
      <c r="J31" s="12">
        <f>J30*(1+H31)</f>
        <v>0.97399447170982101</v>
      </c>
      <c r="K31" s="7">
        <f>I31/MAX(I$2:I31)-1</f>
        <v>-6.3361180427470964E-2</v>
      </c>
      <c r="L31" s="7">
        <f>J31/MAX(J$2:J31)-1</f>
        <v>-6.3361180427471187E-2</v>
      </c>
    </row>
    <row r="32" spans="1:12" x14ac:dyDescent="0.25">
      <c r="A32" s="1">
        <v>43874</v>
      </c>
      <c r="B32" s="9">
        <v>171.96</v>
      </c>
      <c r="E32" s="7">
        <f>IF(B31=0,0,(B32-B31)/B31)</f>
        <v>-4.0542105872812964E-3</v>
      </c>
      <c r="F32">
        <v>1</v>
      </c>
      <c r="G32" t="str">
        <f>IF(F32&gt;F31,"BUY",IF(F32&lt;F31,"SELL","HOLD"))</f>
        <v>HOLD</v>
      </c>
      <c r="H32" s="7">
        <f>F31*E32</f>
        <v>-4.0542105872812964E-3</v>
      </c>
      <c r="I32" s="12">
        <f>I31*(1+E32)</f>
        <v>0.96971747589240387</v>
      </c>
      <c r="J32" s="12">
        <f>J31*(1+H32)</f>
        <v>0.97004569301066157</v>
      </c>
      <c r="K32" s="7">
        <f>I32/MAX(I$2:I32)-1</f>
        <v>-6.7158511446240521E-2</v>
      </c>
      <c r="L32" s="7">
        <f>J32/MAX(J$2:J32)-1</f>
        <v>-6.7158511446240743E-2</v>
      </c>
    </row>
    <row r="33" spans="1:12" x14ac:dyDescent="0.25">
      <c r="A33" s="1">
        <v>43875</v>
      </c>
      <c r="B33" s="9">
        <v>174.65</v>
      </c>
      <c r="E33" s="7">
        <f>IF(B32=0,0,(B33-B32)/B32)</f>
        <v>1.5643172830890891E-2</v>
      </c>
      <c r="F33">
        <v>1</v>
      </c>
      <c r="G33" t="str">
        <f>IF(F33&gt;F32,"BUY",IF(F33&lt;F32,"SELL","HOLD"))</f>
        <v>HOLD</v>
      </c>
      <c r="H33" s="7">
        <f>F32*E33</f>
        <v>1.5643172830890891E-2</v>
      </c>
      <c r="I33" s="12">
        <f>I32*(1+E33)</f>
        <v>0.98488693396492388</v>
      </c>
      <c r="J33" s="12">
        <f>J32*(1+H33)</f>
        <v>0.98522028544028861</v>
      </c>
      <c r="K33" s="7">
        <f>I33/MAX(I$2:I33)-1</f>
        <v>-5.2565910816968708E-2</v>
      </c>
      <c r="L33" s="7">
        <f>J33/MAX(J$2:J33)-1</f>
        <v>-5.2565910816968819E-2</v>
      </c>
    </row>
    <row r="34" spans="1:12" x14ac:dyDescent="0.25">
      <c r="A34" s="1">
        <v>43878</v>
      </c>
      <c r="B34" s="9">
        <v>174.77</v>
      </c>
      <c r="E34" s="7">
        <f>IF(B33=0,0,(B34-B33)/B33)</f>
        <v>6.8708846263959089E-4</v>
      </c>
      <c r="F34">
        <v>1</v>
      </c>
      <c r="G34" t="str">
        <f>IF(F34&gt;F33,"BUY",IF(F34&lt;F33,"SELL","HOLD"))</f>
        <v>HOLD</v>
      </c>
      <c r="H34" s="7">
        <f>F33*E34</f>
        <v>6.8708846263959089E-4</v>
      </c>
      <c r="I34" s="12">
        <f>I33*(1+E34)</f>
        <v>0.98556363841425565</v>
      </c>
      <c r="J34" s="12">
        <f>J33*(1+H34)</f>
        <v>0.98589721893157312</v>
      </c>
      <c r="K34" s="7">
        <f>I34/MAX(I$2:I34)-1</f>
        <v>-5.1914939785179581E-2</v>
      </c>
      <c r="L34" s="7">
        <f>J34/MAX(J$2:J34)-1</f>
        <v>-5.1914939785179803E-2</v>
      </c>
    </row>
    <row r="35" spans="1:12" x14ac:dyDescent="0.25">
      <c r="A35" s="1">
        <v>43879</v>
      </c>
      <c r="B35" s="9">
        <v>173.43</v>
      </c>
      <c r="E35" s="7">
        <f>IF(B34=0,0,(B35-B34)/B34)</f>
        <v>-7.6672197745608706E-3</v>
      </c>
      <c r="F35">
        <v>1</v>
      </c>
      <c r="G35" t="str">
        <f>IF(F35&gt;F34,"BUY",IF(F35&lt;F34,"SELL","HOLD"))</f>
        <v>HOLD</v>
      </c>
      <c r="H35" s="7">
        <f>F34*E35</f>
        <v>-7.6672197745608706E-3</v>
      </c>
      <c r="I35" s="12">
        <f>I34*(1+E35)</f>
        <v>0.97800710539671776</v>
      </c>
      <c r="J35" s="12">
        <f>J34*(1+H35)</f>
        <v>0.97833812827889644</v>
      </c>
      <c r="K35" s="7">
        <f>I35/MAX(I$2:I35)-1</f>
        <v>-5.9184116306824297E-2</v>
      </c>
      <c r="L35" s="7">
        <f>J35/MAX(J$2:J35)-1</f>
        <v>-5.9184116306824519E-2</v>
      </c>
    </row>
    <row r="36" spans="1:12" x14ac:dyDescent="0.25">
      <c r="A36" s="1">
        <v>43880</v>
      </c>
      <c r="B36" s="9">
        <v>174.71</v>
      </c>
      <c r="E36" s="7">
        <f>IF(B35=0,0,(B36-B35)/B35)</f>
        <v>7.3804993369082691E-3</v>
      </c>
      <c r="F36">
        <v>1</v>
      </c>
      <c r="G36" t="str">
        <f>IF(F36&gt;F35,"BUY",IF(F36&lt;F35,"SELL","HOLD"))</f>
        <v>HOLD</v>
      </c>
      <c r="H36" s="7">
        <f>F35*E36</f>
        <v>7.3804993369082691E-3</v>
      </c>
      <c r="I36" s="12">
        <f>I35*(1+E36)</f>
        <v>0.98522528618958971</v>
      </c>
      <c r="J36" s="12">
        <f>J35*(1+H36)</f>
        <v>0.98555875218593081</v>
      </c>
      <c r="K36" s="7">
        <f>I36/MAX(I$2:I36)-1</f>
        <v>-5.22404253010742E-2</v>
      </c>
      <c r="L36" s="7">
        <f>J36/MAX(J$2:J36)-1</f>
        <v>-5.2240425301074311E-2</v>
      </c>
    </row>
    <row r="37" spans="1:12" x14ac:dyDescent="0.25">
      <c r="A37" s="1">
        <v>43881</v>
      </c>
      <c r="B37" s="9">
        <v>161.81</v>
      </c>
      <c r="E37" s="7">
        <f>IF(B36=0,0,(B37-B36)/B36)</f>
        <v>-7.3836643580791048E-2</v>
      </c>
      <c r="F37">
        <v>1</v>
      </c>
      <c r="G37" t="str">
        <f>IF(F37&gt;F36,"BUY",IF(F37&lt;F36,"SELL","HOLD"))</f>
        <v>HOLD</v>
      </c>
      <c r="H37" s="7">
        <f>F36*E37</f>
        <v>-7.3836643580791048E-2</v>
      </c>
      <c r="I37" s="12">
        <f>I36*(1+E37)</f>
        <v>0.91247955788642621</v>
      </c>
      <c r="J37" s="12">
        <f>J36*(1+H37)</f>
        <v>0.91278840187284915</v>
      </c>
      <c r="K37" s="7">
        <f>I37/MAX(I$2:I37)-1</f>
        <v>-0.12221981121840075</v>
      </c>
      <c r="L37" s="7">
        <f>J37/MAX(J$2:J37)-1</f>
        <v>-0.12221981121840098</v>
      </c>
    </row>
    <row r="38" spans="1:12" x14ac:dyDescent="0.25">
      <c r="A38" s="1">
        <v>43882</v>
      </c>
      <c r="B38" s="9">
        <v>159.12</v>
      </c>
      <c r="E38" s="7">
        <f>IF(B37=0,0,(B38-B37)/B37)</f>
        <v>-1.6624436066992137E-2</v>
      </c>
      <c r="F38">
        <v>1</v>
      </c>
      <c r="G38" t="str">
        <f>IF(F38&gt;F37,"BUY",IF(F38&lt;F37,"SELL","HOLD"))</f>
        <v>HOLD</v>
      </c>
      <c r="H38" s="7">
        <f>F37*E38</f>
        <v>-1.6624436066992137E-2</v>
      </c>
      <c r="I38" s="12">
        <f>I37*(1+E38)</f>
        <v>0.89731009981390608</v>
      </c>
      <c r="J38" s="12">
        <f>J37*(1+H38)</f>
        <v>0.897613809443222</v>
      </c>
      <c r="K38" s="7">
        <f>I38/MAX(I$2:I38)-1</f>
        <v>-0.13681241184767279</v>
      </c>
      <c r="L38" s="7">
        <f>J38/MAX(J$2:J38)-1</f>
        <v>-0.13681241184767301</v>
      </c>
    </row>
    <row r="39" spans="1:12" x14ac:dyDescent="0.25">
      <c r="A39" s="1">
        <v>43885</v>
      </c>
      <c r="B39" s="9">
        <v>142.66</v>
      </c>
      <c r="E39" s="7">
        <f>IF(B38=0,0,(B39-B38)/B38)</f>
        <v>-0.10344394167923585</v>
      </c>
      <c r="F39">
        <v>1</v>
      </c>
      <c r="G39" t="str">
        <f>IF(F39&gt;F38,"BUY",IF(F39&lt;F38,"SELL","HOLD"))</f>
        <v>HOLD</v>
      </c>
      <c r="H39" s="7">
        <f>F38*E39</f>
        <v>-0.10344394167923585</v>
      </c>
      <c r="I39" s="12">
        <f>I38*(1+E39)</f>
        <v>0.80448880618056706</v>
      </c>
      <c r="J39" s="12">
        <f>J38*(1+H39)</f>
        <v>0.80476109888870062</v>
      </c>
      <c r="K39" s="7">
        <f>I39/MAX(I$2:I39)-1</f>
        <v>-0.22610393837474241</v>
      </c>
      <c r="L39" s="7">
        <f>J39/MAX(J$2:J39)-1</f>
        <v>-0.22610393837474252</v>
      </c>
    </row>
    <row r="40" spans="1:12" x14ac:dyDescent="0.25">
      <c r="A40" s="1">
        <v>43886</v>
      </c>
      <c r="B40" s="9">
        <v>131.52000000000001</v>
      </c>
      <c r="E40" s="7">
        <f>IF(B39=0,0,(B40-B39)/B39)</f>
        <v>-7.8087761110332166E-2</v>
      </c>
      <c r="F40">
        <v>1</v>
      </c>
      <c r="G40" t="str">
        <f>IF(F40&gt;F39,"BUY",IF(F40&lt;F39,"SELL","HOLD"))</f>
        <v>HOLD</v>
      </c>
      <c r="H40" s="7">
        <f>F39*E40</f>
        <v>-7.8087761110332166E-2</v>
      </c>
      <c r="I40" s="12">
        <f>I39*(1+E40)</f>
        <v>0.74166807646760269</v>
      </c>
      <c r="J40" s="12">
        <f>J39*(1+H40)</f>
        <v>0.74191910644779147</v>
      </c>
      <c r="K40" s="7">
        <f>I40/MAX(I$2:I40)-1</f>
        <v>-0.28653574915916236</v>
      </c>
      <c r="L40" s="7">
        <f>J40/MAX(J$2:J40)-1</f>
        <v>-0.28653574915916247</v>
      </c>
    </row>
    <row r="41" spans="1:12" x14ac:dyDescent="0.25">
      <c r="A41" s="1">
        <v>43887</v>
      </c>
      <c r="B41" s="9">
        <v>129.26</v>
      </c>
      <c r="E41" s="7">
        <f>IF(B40=0,0,(B41-B40)/B40)</f>
        <v>-1.7183698296837129E-2</v>
      </c>
      <c r="F41">
        <v>1</v>
      </c>
      <c r="G41" t="str">
        <f>IF(F41&gt;F40,"BUY",IF(F41&lt;F40,"SELL","HOLD"))</f>
        <v>HOLD</v>
      </c>
      <c r="H41" s="7">
        <f>F40*E41</f>
        <v>-1.7183698296837129E-2</v>
      </c>
      <c r="I41" s="12">
        <f>I40*(1+E41)</f>
        <v>0.72892347600518792</v>
      </c>
      <c r="J41" s="12">
        <f>J40*(1+H41)</f>
        <v>0.7291701923619337</v>
      </c>
      <c r="K41" s="7">
        <f>I41/MAX(I$2:I41)-1</f>
        <v>-0.29879570359119012</v>
      </c>
      <c r="L41" s="7">
        <f>J41/MAX(J$2:J41)-1</f>
        <v>-0.29879570359119023</v>
      </c>
    </row>
    <row r="42" spans="1:12" x14ac:dyDescent="0.25">
      <c r="A42" s="1">
        <v>43888</v>
      </c>
      <c r="B42" s="9">
        <v>129.86000000000001</v>
      </c>
      <c r="E42" s="7">
        <f>IF(B41=0,0,(B42-B41)/B41)</f>
        <v>4.6418072102740425E-3</v>
      </c>
      <c r="F42">
        <v>1</v>
      </c>
      <c r="G42" t="str">
        <f>IF(F42&gt;F41,"BUY",IF(F42&lt;F41,"SELL","HOLD"))</f>
        <v>HOLD</v>
      </c>
      <c r="H42" s="7">
        <f>F41*E42</f>
        <v>4.6418072102740425E-3</v>
      </c>
      <c r="I42" s="12">
        <f>I41*(1+E42)</f>
        <v>0.73230699825184686</v>
      </c>
      <c r="J42" s="12">
        <f>J41*(1+H42)</f>
        <v>0.73255485981835622</v>
      </c>
      <c r="K42" s="7">
        <f>I42/MAX(I$2:I42)-1</f>
        <v>-0.2955408484322446</v>
      </c>
      <c r="L42" s="7">
        <f>J42/MAX(J$2:J42)-1</f>
        <v>-0.29554084843224471</v>
      </c>
    </row>
    <row r="43" spans="1:12" x14ac:dyDescent="0.25">
      <c r="A43" s="1">
        <v>43889</v>
      </c>
      <c r="B43" s="9">
        <v>127.5</v>
      </c>
      <c r="E43" s="7">
        <f>IF(B42=0,0,(B43-B42)/B42)</f>
        <v>-1.8173417526567176E-2</v>
      </c>
      <c r="F43">
        <v>1</v>
      </c>
      <c r="G43" t="str">
        <f>IF(F43&gt;F42,"BUY",IF(F43&lt;F42,"SELL","HOLD"))</f>
        <v>HOLD</v>
      </c>
      <c r="H43" s="7">
        <f>F42*E43</f>
        <v>-1.8173417526567176E-2</v>
      </c>
      <c r="I43" s="12">
        <f>I42*(1+E43)</f>
        <v>0.7189984774149889</v>
      </c>
      <c r="J43" s="12">
        <f>J42*(1+H43)</f>
        <v>0.71924183448976131</v>
      </c>
      <c r="K43" s="7">
        <f>I43/MAX(I$2:I43)-1</f>
        <v>-0.30834327872409673</v>
      </c>
      <c r="L43" s="7">
        <f>J43/MAX(J$2:J43)-1</f>
        <v>-0.30834327872409684</v>
      </c>
    </row>
    <row r="44" spans="1:12" x14ac:dyDescent="0.25">
      <c r="A44" s="1">
        <v>43892</v>
      </c>
      <c r="B44" s="9">
        <v>123.72</v>
      </c>
      <c r="E44" s="7">
        <f>IF(B43=0,0,(B44-B43)/B43)</f>
        <v>-2.9647058823529422E-2</v>
      </c>
      <c r="F44">
        <v>1</v>
      </c>
      <c r="G44" t="str">
        <f>IF(F44&gt;F43,"BUY",IF(F44&lt;F43,"SELL","HOLD"))</f>
        <v>HOLD</v>
      </c>
      <c r="H44" s="7">
        <f>F43*E44</f>
        <v>-2.9647058823529422E-2</v>
      </c>
      <c r="I44" s="12">
        <f>I43*(1+E44)</f>
        <v>0.69768228726103865</v>
      </c>
      <c r="J44" s="12">
        <f>J43*(1+H44)</f>
        <v>0.69791842951430016</v>
      </c>
      <c r="K44" s="7">
        <f>I44/MAX(I$2:I44)-1</f>
        <v>-0.32884886622545284</v>
      </c>
      <c r="L44" s="7">
        <f>J44/MAX(J$2:J44)-1</f>
        <v>-0.32884886622545306</v>
      </c>
    </row>
    <row r="45" spans="1:12" x14ac:dyDescent="0.25">
      <c r="A45" s="1">
        <v>43893</v>
      </c>
      <c r="B45" s="9">
        <v>121.53</v>
      </c>
      <c r="E45" s="7">
        <f>IF(B44=0,0,(B45-B44)/B44)</f>
        <v>-1.7701260911736159E-2</v>
      </c>
      <c r="F45">
        <v>1</v>
      </c>
      <c r="G45" t="str">
        <f>IF(F45&gt;F44,"BUY",IF(F45&lt;F44,"SELL","HOLD"))</f>
        <v>HOLD</v>
      </c>
      <c r="H45" s="7">
        <f>F44*E45</f>
        <v>-1.7701260911736159E-2</v>
      </c>
      <c r="I45" s="12">
        <f>I44*(1+E45)</f>
        <v>0.68533243106073416</v>
      </c>
      <c r="J45" s="12">
        <f>J44*(1+H45)</f>
        <v>0.68556439329835839</v>
      </c>
      <c r="K45" s="7">
        <f>I45/MAX(I$2:I45)-1</f>
        <v>-0.34072908755560372</v>
      </c>
      <c r="L45" s="7">
        <f>J45/MAX(J$2:J45)-1</f>
        <v>-0.34072908755560383</v>
      </c>
    </row>
    <row r="46" spans="1:12" x14ac:dyDescent="0.25">
      <c r="A46" s="1">
        <v>43894</v>
      </c>
      <c r="B46" s="9">
        <v>121.53</v>
      </c>
      <c r="E46" s="7">
        <f>IF(B45=0,0,(B46-B45)/B45)</f>
        <v>0</v>
      </c>
      <c r="F46">
        <v>1</v>
      </c>
      <c r="G46" t="str">
        <f>IF(F46&gt;F45,"BUY",IF(F46&lt;F45,"SELL","HOLD"))</f>
        <v>HOLD</v>
      </c>
      <c r="H46" s="7">
        <f>F45*E46</f>
        <v>0</v>
      </c>
      <c r="I46" s="12">
        <f>I45*(1+E46)</f>
        <v>0.68533243106073416</v>
      </c>
      <c r="J46" s="12">
        <f>J45*(1+H46)</f>
        <v>0.68556439329835839</v>
      </c>
      <c r="K46" s="7">
        <f>I46/MAX(I$2:I46)-1</f>
        <v>-0.34072908755560372</v>
      </c>
      <c r="L46" s="7">
        <f>J46/MAX(J$2:J46)-1</f>
        <v>-0.34072908755560383</v>
      </c>
    </row>
    <row r="47" spans="1:12" x14ac:dyDescent="0.25">
      <c r="A47" s="1">
        <v>43895</v>
      </c>
      <c r="B47" s="9">
        <v>121.53</v>
      </c>
      <c r="E47" s="7">
        <f>IF(B46=0,0,(B47-B46)/B46)</f>
        <v>0</v>
      </c>
      <c r="F47">
        <v>1</v>
      </c>
      <c r="G47" t="str">
        <f>IF(F47&gt;F46,"BUY",IF(F47&lt;F46,"SELL","HOLD"))</f>
        <v>HOLD</v>
      </c>
      <c r="H47" s="7">
        <f>F46*E47</f>
        <v>0</v>
      </c>
      <c r="I47" s="12">
        <f>I46*(1+E47)</f>
        <v>0.68533243106073416</v>
      </c>
      <c r="J47" s="12">
        <f>J46*(1+H47)</f>
        <v>0.68556439329835839</v>
      </c>
      <c r="K47" s="7">
        <f>I47/MAX(I$2:I47)-1</f>
        <v>-0.34072908755560372</v>
      </c>
      <c r="L47" s="7">
        <f>J47/MAX(J$2:J47)-1</f>
        <v>-0.34072908755560383</v>
      </c>
    </row>
    <row r="48" spans="1:12" x14ac:dyDescent="0.25">
      <c r="A48" s="1">
        <v>43896</v>
      </c>
      <c r="B48" s="9">
        <v>121.53</v>
      </c>
      <c r="E48" s="7">
        <f>IF(B47=0,0,(B48-B47)/B47)</f>
        <v>0</v>
      </c>
      <c r="F48">
        <v>1</v>
      </c>
      <c r="G48" t="str">
        <f>IF(F48&gt;F47,"BUY",IF(F48&lt;F47,"SELL","HOLD"))</f>
        <v>HOLD</v>
      </c>
      <c r="H48" s="7">
        <f>F47*E48</f>
        <v>0</v>
      </c>
      <c r="I48" s="12">
        <f>I47*(1+E48)</f>
        <v>0.68533243106073416</v>
      </c>
      <c r="J48" s="12">
        <f>J47*(1+H48)</f>
        <v>0.68556439329835839</v>
      </c>
      <c r="K48" s="7">
        <f>I48/MAX(I$2:I48)-1</f>
        <v>-0.34072908755560372</v>
      </c>
      <c r="L48" s="7">
        <f>J48/MAX(J$2:J48)-1</f>
        <v>-0.34072908755560383</v>
      </c>
    </row>
    <row r="49" spans="1:12" x14ac:dyDescent="0.25">
      <c r="A49" s="1">
        <v>43899</v>
      </c>
      <c r="B49" s="9">
        <v>123.63</v>
      </c>
      <c r="E49" s="7">
        <f>IF(B48=0,0,(B49-B48)/B48)</f>
        <v>1.7279684028634858E-2</v>
      </c>
      <c r="F49">
        <v>1</v>
      </c>
      <c r="G49" t="str">
        <f>IF(F49&gt;F48,"BUY",IF(F49&lt;F48,"SELL","HOLD"))</f>
        <v>HOLD</v>
      </c>
      <c r="H49" s="7">
        <f>F48*E49</f>
        <v>1.7279684028634858E-2</v>
      </c>
      <c r="I49" s="12">
        <f>I48*(1+E49)</f>
        <v>0.69717475892403979</v>
      </c>
      <c r="J49" s="12">
        <f>J48*(1+H49)</f>
        <v>0.69741072939583681</v>
      </c>
      <c r="K49" s="7">
        <f>I49/MAX(I$2:I49)-1</f>
        <v>-0.32933709449929471</v>
      </c>
      <c r="L49" s="7">
        <f>J49/MAX(J$2:J49)-1</f>
        <v>-0.32933709449929482</v>
      </c>
    </row>
    <row r="50" spans="1:12" x14ac:dyDescent="0.25">
      <c r="A50" s="1">
        <v>43900</v>
      </c>
      <c r="B50" s="9">
        <v>122.24</v>
      </c>
      <c r="E50" s="7">
        <f>IF(B49=0,0,(B50-B49)/B49)</f>
        <v>-1.1243225754266768E-2</v>
      </c>
      <c r="F50">
        <v>1</v>
      </c>
      <c r="G50" t="str">
        <f>IF(F50&gt;F49,"BUY",IF(F50&lt;F49,"SELL","HOLD"))</f>
        <v>HOLD</v>
      </c>
      <c r="H50" s="7">
        <f>F49*E50</f>
        <v>-1.1243225754266768E-2</v>
      </c>
      <c r="I50" s="12">
        <f>I49*(1+E50)</f>
        <v>0.68933626571928031</v>
      </c>
      <c r="J50" s="12">
        <f>J49*(1+H50)</f>
        <v>0.68956958312179162</v>
      </c>
      <c r="K50" s="7">
        <f>I50/MAX(I$2:I50)-1</f>
        <v>-0.33687750895085167</v>
      </c>
      <c r="L50" s="7">
        <f>J50/MAX(J$2:J50)-1</f>
        <v>-0.33687750895085167</v>
      </c>
    </row>
    <row r="51" spans="1:12" x14ac:dyDescent="0.25">
      <c r="A51" s="1">
        <v>43901</v>
      </c>
      <c r="B51" s="9">
        <v>121.53</v>
      </c>
      <c r="C51" s="9">
        <f>AVERAGE(B2:B51)</f>
        <v>163.51560000000001</v>
      </c>
      <c r="E51" s="7">
        <f>IF(B50=0,0,(B51-B50)/B50)</f>
        <v>-5.8082460732983782E-3</v>
      </c>
      <c r="F51">
        <v>1</v>
      </c>
      <c r="G51" t="str">
        <f>IF(F51&gt;F50,"BUY",IF(F51&lt;F50,"SELL","HOLD"))</f>
        <v>HOLD</v>
      </c>
      <c r="H51" s="7">
        <f>F50*E51</f>
        <v>-5.8082460732983782E-3</v>
      </c>
      <c r="I51" s="12">
        <f>I50*(1+E51)</f>
        <v>0.68533243106073416</v>
      </c>
      <c r="J51" s="12">
        <f>J50*(1+H51)</f>
        <v>0.6855643932983585</v>
      </c>
      <c r="K51" s="7">
        <f>I51/MAX(I$2:I51)-1</f>
        <v>-0.34072908755560372</v>
      </c>
      <c r="L51" s="7">
        <f>J51/MAX(J$2:J51)-1</f>
        <v>-0.34072908755560372</v>
      </c>
    </row>
    <row r="52" spans="1:12" x14ac:dyDescent="0.25">
      <c r="A52" s="1">
        <v>43902</v>
      </c>
      <c r="B52" s="9">
        <v>121.53</v>
      </c>
      <c r="C52" s="9">
        <f>AVERAGE(B3:B52)</f>
        <v>162.39960000000002</v>
      </c>
      <c r="E52" s="7">
        <f>IF(B51=0,0,(B52-B51)/B51)</f>
        <v>0</v>
      </c>
      <c r="F52">
        <v>1</v>
      </c>
      <c r="G52" t="str">
        <f>IF(F52&gt;F51,"BUY",IF(F52&lt;F51,"SELL","HOLD"))</f>
        <v>HOLD</v>
      </c>
      <c r="H52" s="7">
        <f>F51*E52</f>
        <v>0</v>
      </c>
      <c r="I52" s="12">
        <f>I51*(1+E52)</f>
        <v>0.68533243106073416</v>
      </c>
      <c r="J52" s="12">
        <f>J51*(1+H52)</f>
        <v>0.6855643932983585</v>
      </c>
      <c r="K52" s="7">
        <f>I52/MAX(I$2:I52)-1</f>
        <v>-0.34072908755560372</v>
      </c>
      <c r="L52" s="7">
        <f>J52/MAX(J$2:J52)-1</f>
        <v>-0.34072908755560372</v>
      </c>
    </row>
    <row r="53" spans="1:12" x14ac:dyDescent="0.25">
      <c r="A53" s="1">
        <v>43903</v>
      </c>
      <c r="B53" s="9">
        <v>121.53</v>
      </c>
      <c r="C53" s="9">
        <f>AVERAGE(B4:B53)</f>
        <v>161.28479999999999</v>
      </c>
      <c r="E53" s="7">
        <f>IF(B52=0,0,(B53-B52)/B52)</f>
        <v>0</v>
      </c>
      <c r="F53">
        <v>1</v>
      </c>
      <c r="G53" t="str">
        <f>IF(F53&gt;F52,"BUY",IF(F53&lt;F52,"SELL","HOLD"))</f>
        <v>HOLD</v>
      </c>
      <c r="H53" s="7">
        <f>F52*E53</f>
        <v>0</v>
      </c>
      <c r="I53" s="12">
        <f>I52*(1+E53)</f>
        <v>0.68533243106073416</v>
      </c>
      <c r="J53" s="12">
        <f>J52*(1+H53)</f>
        <v>0.6855643932983585</v>
      </c>
      <c r="K53" s="7">
        <f>I53/MAX(I$2:I53)-1</f>
        <v>-0.34072908755560372</v>
      </c>
      <c r="L53" s="7">
        <f>J53/MAX(J$2:J53)-1</f>
        <v>-0.34072908755560372</v>
      </c>
    </row>
    <row r="54" spans="1:12" x14ac:dyDescent="0.25">
      <c r="A54" s="1">
        <v>43906</v>
      </c>
      <c r="B54" s="9">
        <v>121.53</v>
      </c>
      <c r="C54" s="9">
        <f>AVERAGE(B5:B54)</f>
        <v>160.14879999999997</v>
      </c>
      <c r="E54" s="7">
        <f>IF(B53=0,0,(B54-B53)/B53)</f>
        <v>0</v>
      </c>
      <c r="F54">
        <v>1</v>
      </c>
      <c r="G54" t="str">
        <f>IF(F54&gt;F53,"BUY",IF(F54&lt;F53,"SELL","HOLD"))</f>
        <v>HOLD</v>
      </c>
      <c r="H54" s="7">
        <f>F53*E54</f>
        <v>0</v>
      </c>
      <c r="I54" s="12">
        <f>I53*(1+E54)</f>
        <v>0.68533243106073416</v>
      </c>
      <c r="J54" s="12">
        <f>J53*(1+H54)</f>
        <v>0.6855643932983585</v>
      </c>
      <c r="K54" s="7">
        <f>I54/MAX(I$2:I54)-1</f>
        <v>-0.34072908755560372</v>
      </c>
      <c r="L54" s="7">
        <f>J54/MAX(J$2:J54)-1</f>
        <v>-0.34072908755560372</v>
      </c>
    </row>
    <row r="55" spans="1:12" x14ac:dyDescent="0.25">
      <c r="A55" s="1">
        <v>43907</v>
      </c>
      <c r="B55" s="9">
        <v>121.53</v>
      </c>
      <c r="C55" s="9">
        <f>AVERAGE(B6:B55)</f>
        <v>158.96639999999996</v>
      </c>
      <c r="E55" s="7">
        <f>IF(B54=0,0,(B55-B54)/B54)</f>
        <v>0</v>
      </c>
      <c r="F55">
        <v>1</v>
      </c>
      <c r="G55" t="str">
        <f>IF(F55&gt;F54,"BUY",IF(F55&lt;F54,"SELL","HOLD"))</f>
        <v>HOLD</v>
      </c>
      <c r="H55" s="7">
        <f>F54*E55</f>
        <v>0</v>
      </c>
      <c r="I55" s="12">
        <f>I54*(1+E55)</f>
        <v>0.68533243106073416</v>
      </c>
      <c r="J55" s="12">
        <f>J54*(1+H55)</f>
        <v>0.6855643932983585</v>
      </c>
      <c r="K55" s="7">
        <f>I55/MAX(I$2:I55)-1</f>
        <v>-0.34072908755560372</v>
      </c>
      <c r="L55" s="7">
        <f>J55/MAX(J$2:J55)-1</f>
        <v>-0.34072908755560372</v>
      </c>
    </row>
    <row r="56" spans="1:12" x14ac:dyDescent="0.25">
      <c r="A56" s="1">
        <v>43908</v>
      </c>
      <c r="B56" s="9">
        <v>123.51</v>
      </c>
      <c r="C56" s="9">
        <f>AVERAGE(B7:B56)</f>
        <v>157.82759999999999</v>
      </c>
      <c r="E56" s="7">
        <f>IF(B55=0,0,(B56-B55)/B55)</f>
        <v>1.6292273512712944E-2</v>
      </c>
      <c r="F56">
        <v>1</v>
      </c>
      <c r="G56" t="str">
        <f>IF(F56&gt;F55,"BUY",IF(F56&lt;F55,"SELL","HOLD"))</f>
        <v>HOLD</v>
      </c>
      <c r="H56" s="7">
        <f>F55*E56</f>
        <v>1.6292273512712944E-2</v>
      </c>
      <c r="I56" s="12">
        <f>I55*(1+E56)</f>
        <v>0.69649805447470814</v>
      </c>
      <c r="J56" s="12">
        <f>J55*(1+H56)</f>
        <v>0.69673379590455242</v>
      </c>
      <c r="K56" s="7">
        <f>I56/MAX(I$2:I56)-1</f>
        <v>-0.32998806553108373</v>
      </c>
      <c r="L56" s="7">
        <f>J56/MAX(J$2:J56)-1</f>
        <v>-0.32998806553108384</v>
      </c>
    </row>
    <row r="57" spans="1:12" x14ac:dyDescent="0.25">
      <c r="A57" s="1">
        <v>43909</v>
      </c>
      <c r="B57" s="9">
        <v>125.02</v>
      </c>
      <c r="C57" s="9">
        <f>AVERAGE(B8:B57)</f>
        <v>156.72299999999998</v>
      </c>
      <c r="E57" s="7">
        <f>IF(B56=0,0,(B57-B56)/B56)</f>
        <v>1.2225730710063889E-2</v>
      </c>
      <c r="F57">
        <v>1</v>
      </c>
      <c r="G57" t="str">
        <f>IF(F57&gt;F56,"BUY",IF(F57&lt;F56,"SELL","HOLD"))</f>
        <v>HOLD</v>
      </c>
      <c r="H57" s="7">
        <f>F56*E57</f>
        <v>1.2225730710063889E-2</v>
      </c>
      <c r="I57" s="12">
        <f>I56*(1+E57)</f>
        <v>0.70501325212879939</v>
      </c>
      <c r="J57" s="12">
        <f>J56*(1+H57)</f>
        <v>0.70525187566988212</v>
      </c>
      <c r="K57" s="7">
        <f>I57/MAX(I$2:I57)-1</f>
        <v>-0.32179668004773776</v>
      </c>
      <c r="L57" s="7">
        <f>J57/MAX(J$2:J57)-1</f>
        <v>-0.32179668004773787</v>
      </c>
    </row>
    <row r="58" spans="1:12" x14ac:dyDescent="0.25">
      <c r="A58" s="1">
        <v>43910</v>
      </c>
      <c r="B58" s="9">
        <v>121.53</v>
      </c>
      <c r="C58" s="9">
        <f>AVERAGE(B9:B58)</f>
        <v>155.49999999999997</v>
      </c>
      <c r="E58" s="7">
        <f>IF(B57=0,0,(B58-B57)/B57)</f>
        <v>-2.7915533514637617E-2</v>
      </c>
      <c r="F58">
        <v>1</v>
      </c>
      <c r="G58" t="str">
        <f>IF(F58&gt;F57,"BUY",IF(F58&lt;F57,"SELL","HOLD"))</f>
        <v>HOLD</v>
      </c>
      <c r="H58" s="7">
        <f>F57*E58</f>
        <v>-2.7915533514637617E-2</v>
      </c>
      <c r="I58" s="12">
        <f>I57*(1+E58)</f>
        <v>0.68533243106073427</v>
      </c>
      <c r="J58" s="12">
        <f>J57*(1+H58)</f>
        <v>0.6855643932983585</v>
      </c>
      <c r="K58" s="7">
        <f>I58/MAX(I$2:I58)-1</f>
        <v>-0.3407290875556036</v>
      </c>
      <c r="L58" s="7">
        <f>J58/MAX(J$2:J58)-1</f>
        <v>-0.34072908755560372</v>
      </c>
    </row>
    <row r="59" spans="1:12" x14ac:dyDescent="0.25">
      <c r="A59" s="1">
        <v>43913</v>
      </c>
      <c r="B59" s="9">
        <v>121.53</v>
      </c>
      <c r="C59" s="9">
        <f>AVERAGE(B10:B59)</f>
        <v>154.25179999999997</v>
      </c>
      <c r="E59" s="7">
        <f>IF(B58=0,0,(B59-B58)/B58)</f>
        <v>0</v>
      </c>
      <c r="F59">
        <v>1</v>
      </c>
      <c r="G59" t="str">
        <f>IF(F59&gt;F58,"BUY",IF(F59&lt;F58,"SELL","HOLD"))</f>
        <v>HOLD</v>
      </c>
      <c r="H59" s="7">
        <f>F58*E59</f>
        <v>0</v>
      </c>
      <c r="I59" s="12">
        <f>I58*(1+E59)</f>
        <v>0.68533243106073427</v>
      </c>
      <c r="J59" s="12">
        <f>J58*(1+H59)</f>
        <v>0.6855643932983585</v>
      </c>
      <c r="K59" s="7">
        <f>I59/MAX(I$2:I59)-1</f>
        <v>-0.3407290875556036</v>
      </c>
      <c r="L59" s="7">
        <f>J59/MAX(J$2:J59)-1</f>
        <v>-0.34072908755560372</v>
      </c>
    </row>
    <row r="60" spans="1:12" x14ac:dyDescent="0.25">
      <c r="A60" s="1">
        <v>43914</v>
      </c>
      <c r="B60" s="9">
        <v>122.7</v>
      </c>
      <c r="C60" s="9">
        <f>AVERAGE(B11:B60)</f>
        <v>153.03779999999998</v>
      </c>
      <c r="E60" s="7">
        <f>IF(B59=0,0,(B60-B59)/B59)</f>
        <v>9.6272525302394611E-3</v>
      </c>
      <c r="F60">
        <v>1</v>
      </c>
      <c r="G60" t="str">
        <f>IF(F60&gt;F59,"BUY",IF(F60&lt;F59,"SELL","HOLD"))</f>
        <v>HOLD</v>
      </c>
      <c r="H60" s="7">
        <f>F59*E60</f>
        <v>9.6272525302394611E-3</v>
      </c>
      <c r="I60" s="12">
        <f>I59*(1+E60)</f>
        <v>0.69193029944171891</v>
      </c>
      <c r="J60" s="12">
        <f>J59*(1+H60)</f>
        <v>0.69216449483838216</v>
      </c>
      <c r="K60" s="7">
        <f>I60/MAX(I$2:I60)-1</f>
        <v>-0.33438211999565992</v>
      </c>
      <c r="L60" s="7">
        <f>J60/MAX(J$2:J60)-1</f>
        <v>-0.33438211999566014</v>
      </c>
    </row>
    <row r="61" spans="1:12" x14ac:dyDescent="0.25">
      <c r="A61" s="1">
        <v>43915</v>
      </c>
      <c r="B61" s="9">
        <v>125.46</v>
      </c>
      <c r="C61" s="9">
        <f>AVERAGE(B12:B61)</f>
        <v>151.86019999999996</v>
      </c>
      <c r="E61" s="7">
        <f>IF(B60=0,0,(B61-B60)/B60)</f>
        <v>2.2493887530562272E-2</v>
      </c>
      <c r="F61">
        <v>1</v>
      </c>
      <c r="G61" t="str">
        <f>IF(F61&gt;F60,"BUY",IF(F61&lt;F60,"SELL","HOLD"))</f>
        <v>HOLD</v>
      </c>
      <c r="H61" s="7">
        <f>F60*E61</f>
        <v>2.2493887530562272E-2</v>
      </c>
      <c r="I61" s="12">
        <f>I60*(1+E61)</f>
        <v>0.70749450177634921</v>
      </c>
      <c r="J61" s="12">
        <f>J60*(1+H61)</f>
        <v>0.70773396513792519</v>
      </c>
      <c r="K61" s="7">
        <f>I61/MAX(I$2:I61)-1</f>
        <v>-0.319409786264511</v>
      </c>
      <c r="L61" s="7">
        <f>J61/MAX(J$2:J61)-1</f>
        <v>-0.31940978626451122</v>
      </c>
    </row>
    <row r="62" spans="1:12" x14ac:dyDescent="0.25">
      <c r="A62" s="1">
        <v>43916</v>
      </c>
      <c r="B62" s="9">
        <v>124.64</v>
      </c>
      <c r="C62" s="9">
        <f>AVERAGE(B13:B62)</f>
        <v>150.67659999999995</v>
      </c>
      <c r="E62" s="7">
        <f>IF(B61=0,0,(B62-B61)/B61)</f>
        <v>-6.5359477124182462E-3</v>
      </c>
      <c r="F62">
        <v>1</v>
      </c>
      <c r="G62" t="str">
        <f>IF(F62&gt;F61,"BUY",IF(F62&lt;F61,"SELL","HOLD"))</f>
        <v>HOLD</v>
      </c>
      <c r="H62" s="7">
        <f>F61*E62</f>
        <v>-6.5359477124182462E-3</v>
      </c>
      <c r="I62" s="12">
        <f>I61*(1+E62)</f>
        <v>0.70287035470591552</v>
      </c>
      <c r="J62" s="12">
        <f>J61*(1+H62)</f>
        <v>0.70310825294748125</v>
      </c>
      <c r="K62" s="7">
        <f>I62/MAX(I$2:I62)-1</f>
        <v>-0.32385808831506979</v>
      </c>
      <c r="L62" s="7">
        <f>J62/MAX(J$2:J62)-1</f>
        <v>-0.32385808831507001</v>
      </c>
    </row>
    <row r="63" spans="1:12" x14ac:dyDescent="0.25">
      <c r="A63" s="1">
        <v>43917</v>
      </c>
      <c r="B63" s="9">
        <v>124.54</v>
      </c>
      <c r="C63" s="9">
        <f>AVERAGE(B14:B63)</f>
        <v>149.50179999999997</v>
      </c>
      <c r="E63" s="7">
        <f>IF(B62=0,0,(B63-B62)/B62)</f>
        <v>-8.0231065468544863E-4</v>
      </c>
      <c r="F63">
        <v>1</v>
      </c>
      <c r="G63" t="str">
        <f>IF(F63&gt;F62,"BUY",IF(F63&lt;F62,"SELL","HOLD"))</f>
        <v>HOLD</v>
      </c>
      <c r="H63" s="7">
        <f>F62*E63</f>
        <v>-8.0231065468544863E-4</v>
      </c>
      <c r="I63" s="12">
        <f>I62*(1+E63)</f>
        <v>0.70230643433147244</v>
      </c>
      <c r="J63" s="12">
        <f>J62*(1+H63)</f>
        <v>0.70254414170474422</v>
      </c>
      <c r="K63" s="7">
        <f>I63/MAX(I$2:I63)-1</f>
        <v>-0.32440056417489405</v>
      </c>
      <c r="L63" s="7">
        <f>J63/MAX(J$2:J63)-1</f>
        <v>-0.32440056417489416</v>
      </c>
    </row>
    <row r="64" spans="1:12" x14ac:dyDescent="0.25">
      <c r="A64" s="1">
        <v>43920</v>
      </c>
      <c r="B64" s="9">
        <v>122.16</v>
      </c>
      <c r="C64" s="9">
        <f>AVERAGE(B15:B64)</f>
        <v>148.26959999999997</v>
      </c>
      <c r="E64" s="7">
        <f>IF(B63=0,0,(B64-B63)/B63)</f>
        <v>-1.9110325999678896E-2</v>
      </c>
      <c r="F64">
        <v>1</v>
      </c>
      <c r="G64" t="str">
        <f>IF(F64&gt;F63,"BUY",IF(F64&lt;F63,"SELL","HOLD"))</f>
        <v>HOLD</v>
      </c>
      <c r="H64" s="7">
        <f>F63*E64</f>
        <v>-1.9110325999678896E-2</v>
      </c>
      <c r="I64" s="12">
        <f>I63*(1+E64)</f>
        <v>0.68888512941972591</v>
      </c>
      <c r="J64" s="12">
        <f>J63*(1+H64)</f>
        <v>0.68911829412760195</v>
      </c>
      <c r="K64" s="7">
        <f>I64/MAX(I$2:I64)-1</f>
        <v>-0.33731148963871094</v>
      </c>
      <c r="L64" s="7">
        <f>J64/MAX(J$2:J64)-1</f>
        <v>-0.33731148963871105</v>
      </c>
    </row>
    <row r="65" spans="1:12" x14ac:dyDescent="0.25">
      <c r="A65" s="1">
        <v>43921</v>
      </c>
      <c r="B65" s="9">
        <v>121.53</v>
      </c>
      <c r="C65" s="9">
        <f>AVERAGE(B16:B65)</f>
        <v>147.07799999999995</v>
      </c>
      <c r="E65" s="7">
        <f>IF(B64=0,0,(B65-B64)/B64)</f>
        <v>-5.1571709233791379E-3</v>
      </c>
      <c r="F65">
        <v>1</v>
      </c>
      <c r="G65" t="str">
        <f>IF(F65&gt;F64,"BUY",IF(F65&lt;F64,"SELL","HOLD"))</f>
        <v>HOLD</v>
      </c>
      <c r="H65" s="7">
        <f>F64*E65</f>
        <v>-5.1571709233791379E-3</v>
      </c>
      <c r="I65" s="12">
        <f>I64*(1+E65)</f>
        <v>0.68533243106073427</v>
      </c>
      <c r="J65" s="12">
        <f>J64*(1+H65)</f>
        <v>0.6855643932983585</v>
      </c>
      <c r="K65" s="7">
        <f>I65/MAX(I$2:I65)-1</f>
        <v>-0.3407290875556036</v>
      </c>
      <c r="L65" s="7">
        <f>J65/MAX(J$2:J65)-1</f>
        <v>-0.34072908755560372</v>
      </c>
    </row>
    <row r="66" spans="1:12" x14ac:dyDescent="0.25">
      <c r="A66" s="1">
        <v>43922</v>
      </c>
      <c r="B66" s="9">
        <v>123.86</v>
      </c>
      <c r="C66" s="9">
        <f>AVERAGE(B17:B66)</f>
        <v>145.98019999999994</v>
      </c>
      <c r="E66" s="7">
        <f>IF(B65=0,0,(B66-B65)/B65)</f>
        <v>1.9172220850818714E-2</v>
      </c>
      <c r="F66">
        <v>1</v>
      </c>
      <c r="G66" t="str">
        <f>IF(F66&gt;F65,"BUY",IF(F66&lt;F65,"SELL","HOLD"))</f>
        <v>HOLD</v>
      </c>
      <c r="H66" s="7">
        <f>F65*E66</f>
        <v>1.9172220850818714E-2</v>
      </c>
      <c r="I66" s="12">
        <f>I65*(1+E66)</f>
        <v>0.69847177578525921</v>
      </c>
      <c r="J66" s="12">
        <f>J65*(1+H66)</f>
        <v>0.69870818525413214</v>
      </c>
      <c r="K66" s="7">
        <f>I66/MAX(I$2:I66)-1</f>
        <v>-0.32808940002169873</v>
      </c>
      <c r="L66" s="7">
        <f>J66/MAX(J$2:J66)-1</f>
        <v>-0.32808940002169906</v>
      </c>
    </row>
    <row r="67" spans="1:12" x14ac:dyDescent="0.25">
      <c r="A67" s="1">
        <v>43923</v>
      </c>
      <c r="B67" s="9">
        <v>127.59</v>
      </c>
      <c r="C67" s="9">
        <f>AVERAGE(B18:B67)</f>
        <v>144.97019999999992</v>
      </c>
      <c r="E67" s="7">
        <f>IF(B66=0,0,(B67-B66)/B66)</f>
        <v>3.0114645567576329E-2</v>
      </c>
      <c r="F67">
        <v>1</v>
      </c>
      <c r="G67" t="str">
        <f>IF(F67&gt;F66,"BUY",IF(F67&lt;F66,"SELL","HOLD"))</f>
        <v>HOLD</v>
      </c>
      <c r="H67" s="7">
        <f>F66*E67</f>
        <v>3.0114645567576329E-2</v>
      </c>
      <c r="I67" s="12">
        <f>I66*(1+E67)</f>
        <v>0.71950600575198786</v>
      </c>
      <c r="J67" s="12">
        <f>J66*(1+H67)</f>
        <v>0.71974953460822477</v>
      </c>
      <c r="K67" s="7">
        <f>I67/MAX(I$2:I67)-1</f>
        <v>-0.30785505045025474</v>
      </c>
      <c r="L67" s="7">
        <f>J67/MAX(J$2:J67)-1</f>
        <v>-0.30785505045025496</v>
      </c>
    </row>
    <row r="68" spans="1:12" x14ac:dyDescent="0.25">
      <c r="A68" s="1">
        <v>43924</v>
      </c>
      <c r="B68" s="9">
        <v>127.8</v>
      </c>
      <c r="C68" s="9">
        <f>AVERAGE(B19:B68)</f>
        <v>143.99039999999994</v>
      </c>
      <c r="E68" s="7">
        <f>IF(B67=0,0,(B68-B67)/B67)</f>
        <v>1.6458970138725115E-3</v>
      </c>
      <c r="F68">
        <v>1</v>
      </c>
      <c r="G68" t="str">
        <f>IF(F68&gt;F67,"BUY",IF(F68&lt;F67,"SELL","HOLD"))</f>
        <v>HOLD</v>
      </c>
      <c r="H68" s="7">
        <f>F67*E68</f>
        <v>1.6458970138725115E-3</v>
      </c>
      <c r="I68" s="12">
        <f>I67*(1+E68)</f>
        <v>0.72069023853831837</v>
      </c>
      <c r="J68" s="12">
        <f>J67*(1+H68)</f>
        <v>0.72093416821797252</v>
      </c>
      <c r="K68" s="7">
        <f>I68/MAX(I$2:I68)-1</f>
        <v>-0.30671585114462385</v>
      </c>
      <c r="L68" s="7">
        <f>J68/MAX(J$2:J68)-1</f>
        <v>-0.30671585114462419</v>
      </c>
    </row>
    <row r="69" spans="1:12" x14ac:dyDescent="0.25">
      <c r="A69" s="1">
        <v>43927</v>
      </c>
      <c r="B69" s="9">
        <v>130.74</v>
      </c>
      <c r="C69" s="9">
        <f>AVERAGE(B20:B69)</f>
        <v>143.05759999999992</v>
      </c>
      <c r="E69" s="7">
        <f>IF(B68=0,0,(B69-B68)/B68)</f>
        <v>2.3004694835680847E-2</v>
      </c>
      <c r="F69">
        <v>1</v>
      </c>
      <c r="G69" t="str">
        <f>IF(F69&gt;F68,"BUY",IF(F69&lt;F68,"SELL","HOLD"))</f>
        <v>HOLD</v>
      </c>
      <c r="H69" s="7">
        <f>F68*E69</f>
        <v>2.3004694835680847E-2</v>
      </c>
      <c r="I69" s="12">
        <f>I68*(1+E69)</f>
        <v>0.73726949754694637</v>
      </c>
      <c r="J69" s="12">
        <f>J68*(1+H69)</f>
        <v>0.73751903875444236</v>
      </c>
      <c r="K69" s="7">
        <f>I69/MAX(I$2:I69)-1</f>
        <v>-0.29076706086579129</v>
      </c>
      <c r="L69" s="7">
        <f>J69/MAX(J$2:J69)-1</f>
        <v>-0.29076706086579152</v>
      </c>
    </row>
    <row r="70" spans="1:12" x14ac:dyDescent="0.25">
      <c r="A70" s="1">
        <v>43928</v>
      </c>
      <c r="B70" s="9">
        <v>132.09</v>
      </c>
      <c r="C70" s="9">
        <f>AVERAGE(B21:B70)</f>
        <v>142.17479999999995</v>
      </c>
      <c r="E70" s="7">
        <f>IF(B69=0,0,(B70-B69)/B69)</f>
        <v>1.032583754015599E-2</v>
      </c>
      <c r="F70">
        <v>1</v>
      </c>
      <c r="G70" t="str">
        <f>IF(F70&gt;F69,"BUY",IF(F70&lt;F69,"SELL","HOLD"))</f>
        <v>HOLD</v>
      </c>
      <c r="H70" s="7">
        <f>F69*E70</f>
        <v>1.032583754015599E-2</v>
      </c>
      <c r="I70" s="12">
        <f>I69*(1+E70)</f>
        <v>0.74488242260192861</v>
      </c>
      <c r="J70" s="12">
        <f>J69*(1+H70)</f>
        <v>0.74513454053139272</v>
      </c>
      <c r="K70" s="7">
        <f>I70/MAX(I$2:I70)-1</f>
        <v>-0.28344363675816409</v>
      </c>
      <c r="L70" s="7">
        <f>J70/MAX(J$2:J70)-1</f>
        <v>-0.28344363675816431</v>
      </c>
    </row>
    <row r="71" spans="1:12" x14ac:dyDescent="0.25">
      <c r="A71" s="1">
        <v>43929</v>
      </c>
      <c r="B71" s="9">
        <v>130.78</v>
      </c>
      <c r="C71" s="9">
        <f>AVERAGE(B22:B71)</f>
        <v>141.30279999999996</v>
      </c>
      <c r="E71" s="7">
        <f>IF(B70=0,0,(B71-B70)/B70)</f>
        <v>-9.9174805057158175E-3</v>
      </c>
      <c r="F71">
        <v>1</v>
      </c>
      <c r="G71" t="str">
        <f>IF(F71&gt;F70,"BUY",IF(F71&lt;F70,"SELL","HOLD"))</f>
        <v>HOLD</v>
      </c>
      <c r="H71" s="7">
        <f>F70*E71</f>
        <v>-9.9174805057158175E-3</v>
      </c>
      <c r="I71" s="12">
        <f>I70*(1+E71)</f>
        <v>0.73749506569672363</v>
      </c>
      <c r="J71" s="12">
        <f>J70*(1+H71)</f>
        <v>0.73774468325153708</v>
      </c>
      <c r="K71" s="7">
        <f>I71/MAX(I$2:I71)-1</f>
        <v>-0.29055007052186155</v>
      </c>
      <c r="L71" s="7">
        <f>J71/MAX(J$2:J71)-1</f>
        <v>-0.29055007052186188</v>
      </c>
    </row>
    <row r="72" spans="1:12" x14ac:dyDescent="0.25">
      <c r="A72" s="1">
        <v>43930</v>
      </c>
      <c r="B72" s="9">
        <v>132.12</v>
      </c>
      <c r="C72" s="9">
        <f>AVERAGE(B23:B72)</f>
        <v>140.41379999999998</v>
      </c>
      <c r="E72" s="7">
        <f>IF(B71=0,0,(B72-B71)/B71)</f>
        <v>1.0246215017586813E-2</v>
      </c>
      <c r="F72">
        <v>1</v>
      </c>
      <c r="G72" t="str">
        <f>IF(F72&gt;F71,"BUY",IF(F72&lt;F71,"SELL","HOLD"))</f>
        <v>HOLD</v>
      </c>
      <c r="H72" s="7">
        <f>F71*E72</f>
        <v>1.0246215017586813E-2</v>
      </c>
      <c r="I72" s="12">
        <f>I71*(1+E72)</f>
        <v>0.74505159871426163</v>
      </c>
      <c r="J72" s="12">
        <f>J71*(1+H72)</f>
        <v>0.74530377390421376</v>
      </c>
      <c r="K72" s="7">
        <f>I72/MAX(I$2:I72)-1</f>
        <v>-0.28328089400021672</v>
      </c>
      <c r="L72" s="7">
        <f>J72/MAX(J$2:J72)-1</f>
        <v>-0.28328089400021716</v>
      </c>
    </row>
    <row r="73" spans="1:12" x14ac:dyDescent="0.25">
      <c r="A73" s="1">
        <v>43931</v>
      </c>
      <c r="B73" s="9">
        <v>136.58000000000001</v>
      </c>
      <c r="C73" s="9">
        <f>AVERAGE(B24:B73)</f>
        <v>139.61759999999995</v>
      </c>
      <c r="E73" s="7">
        <f>IF(B72=0,0,(B73-B72)/B72)</f>
        <v>3.3757190432939808E-2</v>
      </c>
      <c r="F73">
        <v>1</v>
      </c>
      <c r="G73" t="str">
        <f>IF(F73&gt;F72,"BUY",IF(F73&lt;F72,"SELL","HOLD"))</f>
        <v>HOLD</v>
      </c>
      <c r="H73" s="7">
        <f>F72*E73</f>
        <v>3.3757190432939808E-2</v>
      </c>
      <c r="I73" s="12">
        <f>I72*(1+E73)</f>
        <v>0.77020244741442523</v>
      </c>
      <c r="J73" s="12">
        <f>J72*(1+H73)</f>
        <v>0.7704631353302871</v>
      </c>
      <c r="K73" s="7">
        <f>I73/MAX(I$2:I73)-1</f>
        <v>-0.2590864706520557</v>
      </c>
      <c r="L73" s="7">
        <f>J73/MAX(J$2:J73)-1</f>
        <v>-0.25908647065205603</v>
      </c>
    </row>
    <row r="74" spans="1:12" x14ac:dyDescent="0.25">
      <c r="A74" s="1">
        <v>43934</v>
      </c>
      <c r="B74" s="9">
        <v>136.88</v>
      </c>
      <c r="C74" s="9">
        <f>AVERAGE(B25:B74)</f>
        <v>138.8228</v>
      </c>
      <c r="E74" s="7">
        <f>IF(B73=0,0,(B74-B73)/B73)</f>
        <v>2.1965148630837816E-3</v>
      </c>
      <c r="F74">
        <v>1</v>
      </c>
      <c r="G74" t="str">
        <f>IF(F74&gt;F73,"BUY",IF(F74&lt;F73,"SELL","HOLD"))</f>
        <v>HOLD</v>
      </c>
      <c r="H74" s="7">
        <f>F73*E74</f>
        <v>2.1965148630837816E-3</v>
      </c>
      <c r="I74" s="12">
        <f>I73*(1+E74)</f>
        <v>0.77189420853775459</v>
      </c>
      <c r="J74" s="12">
        <f>J73*(1+H74)</f>
        <v>0.77215546905849819</v>
      </c>
      <c r="K74" s="7">
        <f>I74/MAX(I$2:I74)-1</f>
        <v>-0.25745904307258294</v>
      </c>
      <c r="L74" s="7">
        <f>J74/MAX(J$2:J74)-1</f>
        <v>-0.25745904307258338</v>
      </c>
    </row>
    <row r="75" spans="1:12" x14ac:dyDescent="0.25">
      <c r="A75" s="1">
        <v>43935</v>
      </c>
      <c r="B75" s="9">
        <v>141.59</v>
      </c>
      <c r="C75" s="9">
        <f>AVERAGE(B26:B75)</f>
        <v>138.15959999999998</v>
      </c>
      <c r="E75" s="7">
        <f>IF(B74=0,0,(B75-B74)/B74)</f>
        <v>3.4409701928696725E-2</v>
      </c>
      <c r="F75">
        <v>1</v>
      </c>
      <c r="G75" t="str">
        <f>IF(F75&gt;F74,"BUY",IF(F75&lt;F74,"SELL","HOLD"))</f>
        <v>HOLD</v>
      </c>
      <c r="H75" s="7">
        <f>F74*E75</f>
        <v>3.4409701928696725E-2</v>
      </c>
      <c r="I75" s="12">
        <f>I74*(1+E75)</f>
        <v>0.79845485817402595</v>
      </c>
      <c r="J75" s="12">
        <f>J74*(1+H75)</f>
        <v>0.7987251085914141</v>
      </c>
      <c r="K75" s="7">
        <f>I75/MAX(I$2:I75)-1</f>
        <v>-0.23190843007486139</v>
      </c>
      <c r="L75" s="7">
        <f>J75/MAX(J$2:J75)-1</f>
        <v>-0.23190843007486184</v>
      </c>
    </row>
    <row r="76" spans="1:12" x14ac:dyDescent="0.25">
      <c r="A76" s="1">
        <v>43936</v>
      </c>
      <c r="B76" s="9">
        <v>134.59</v>
      </c>
      <c r="C76" s="9">
        <f>AVERAGE(B27:B76)</f>
        <v>137.36860000000001</v>
      </c>
      <c r="E76" s="7">
        <f>IF(B75=0,0,(B76-B75)/B75)</f>
        <v>-4.9438519669468182E-2</v>
      </c>
      <c r="F76">
        <v>1</v>
      </c>
      <c r="G76" t="str">
        <f>IF(F76&gt;F75,"BUY",IF(F76&lt;F75,"SELL","HOLD"))</f>
        <v>HOLD</v>
      </c>
      <c r="H76" s="7">
        <f>F75*E76</f>
        <v>-4.9438519669468182E-2</v>
      </c>
      <c r="I76" s="12">
        <f>I75*(1+E76)</f>
        <v>0.75898043196300691</v>
      </c>
      <c r="J76" s="12">
        <f>J75*(1+H76)</f>
        <v>0.75923732159981938</v>
      </c>
      <c r="K76" s="7">
        <f>I76/MAX(I$2:I76)-1</f>
        <v>-0.26988174026255807</v>
      </c>
      <c r="L76" s="7">
        <f>J76/MAX(J$2:J76)-1</f>
        <v>-0.2698817402625584</v>
      </c>
    </row>
    <row r="77" spans="1:12" x14ac:dyDescent="0.25">
      <c r="A77" s="1">
        <v>43937</v>
      </c>
      <c r="B77" s="9">
        <v>137.19999999999999</v>
      </c>
      <c r="C77" s="9">
        <f>AVERAGE(B28:B77)</f>
        <v>136.62420000000003</v>
      </c>
      <c r="E77" s="7">
        <f>IF(B76=0,0,(B77-B76)/B76)</f>
        <v>1.9392228248755368E-2</v>
      </c>
      <c r="F77">
        <v>1</v>
      </c>
      <c r="G77" t="str">
        <f>IF(F77&gt;F76,"BUY",IF(F77&lt;F76,"SELL","HOLD"))</f>
        <v>HOLD</v>
      </c>
      <c r="H77" s="7">
        <f>F76*E77</f>
        <v>1.9392228248755368E-2</v>
      </c>
      <c r="I77" s="12">
        <f>I76*(1+E77)</f>
        <v>0.77369875373597241</v>
      </c>
      <c r="J77" s="12">
        <f>J76*(1+H77)</f>
        <v>0.77396062503525676</v>
      </c>
      <c r="K77" s="7">
        <f>I77/MAX(I$2:I77)-1</f>
        <v>-0.25572312032114564</v>
      </c>
      <c r="L77" s="7">
        <f>J77/MAX(J$2:J77)-1</f>
        <v>-0.25572312032114586</v>
      </c>
    </row>
    <row r="78" spans="1:12" x14ac:dyDescent="0.25">
      <c r="A78" s="1">
        <v>43938</v>
      </c>
      <c r="B78" s="9">
        <v>137.86000000000001</v>
      </c>
      <c r="C78" s="9">
        <f>AVERAGE(B29:B78)</f>
        <v>135.9222</v>
      </c>
      <c r="E78" s="7">
        <f>IF(B77=0,0,(B78-B77)/B77)</f>
        <v>4.8104956268223403E-3</v>
      </c>
      <c r="F78">
        <v>1</v>
      </c>
      <c r="G78" t="str">
        <f>IF(F78&gt;F77,"BUY",IF(F78&lt;F77,"SELL","HOLD"))</f>
        <v>HOLD</v>
      </c>
      <c r="H78" s="7">
        <f>F77*E78</f>
        <v>4.8104956268223403E-3</v>
      </c>
      <c r="I78" s="12">
        <f>I77*(1+E78)</f>
        <v>0.77742062820729707</v>
      </c>
      <c r="J78" s="12">
        <f>J77*(1+H78)</f>
        <v>0.77768375923732147</v>
      </c>
      <c r="K78" s="7">
        <f>I78/MAX(I$2:I78)-1</f>
        <v>-0.2521427796463056</v>
      </c>
      <c r="L78" s="7">
        <f>J78/MAX(J$2:J78)-1</f>
        <v>-0.25214277964630583</v>
      </c>
    </row>
    <row r="79" spans="1:12" x14ac:dyDescent="0.25">
      <c r="A79" s="1">
        <v>43941</v>
      </c>
      <c r="B79" s="9">
        <v>137.44</v>
      </c>
      <c r="C79" s="9">
        <f>AVERAGE(B30:B79)</f>
        <v>135.1986</v>
      </c>
      <c r="E79" s="7">
        <f>IF(B78=0,0,(B79-B78)/B78)</f>
        <v>-3.0465689830263738E-3</v>
      </c>
      <c r="F79">
        <v>1</v>
      </c>
      <c r="G79" t="str">
        <f>IF(F79&gt;F78,"BUY",IF(F79&lt;F78,"SELL","HOLD"))</f>
        <v>HOLD</v>
      </c>
      <c r="H79" s="7">
        <f>F78*E79</f>
        <v>-3.0465689830263738E-3</v>
      </c>
      <c r="I79" s="12">
        <f>I78*(1+E79)</f>
        <v>0.77505216263463583</v>
      </c>
      <c r="J79" s="12">
        <f>J78*(1+H79)</f>
        <v>0.77531449201782576</v>
      </c>
      <c r="K79" s="7">
        <f>I79/MAX(I$2:I79)-1</f>
        <v>-0.25442117825756749</v>
      </c>
      <c r="L79" s="7">
        <f>J79/MAX(J$2:J79)-1</f>
        <v>-0.25442117825756771</v>
      </c>
    </row>
    <row r="80" spans="1:12" x14ac:dyDescent="0.25">
      <c r="A80" s="1">
        <v>43942</v>
      </c>
      <c r="B80" s="9">
        <v>138.11000000000001</v>
      </c>
      <c r="C80" s="9">
        <f>AVERAGE(B31:B80)</f>
        <v>134.50240000000002</v>
      </c>
      <c r="E80" s="7">
        <f>IF(B79=0,0,(B80-B79)/B79)</f>
        <v>4.8748544819558785E-3</v>
      </c>
      <c r="F80">
        <v>1</v>
      </c>
      <c r="G80" t="str">
        <f>IF(F80&gt;F79,"BUY",IF(F80&lt;F79,"SELL","HOLD"))</f>
        <v>HOLD</v>
      </c>
      <c r="H80" s="7">
        <f>F79*E80</f>
        <v>4.8748544819558785E-3</v>
      </c>
      <c r="I80" s="12">
        <f>I79*(1+E80)</f>
        <v>0.77883042914340495</v>
      </c>
      <c r="J80" s="12">
        <f>J79*(1+H80)</f>
        <v>0.77909403734416427</v>
      </c>
      <c r="K80" s="7">
        <f>I80/MAX(I$2:I80)-1</f>
        <v>-0.25078658999674497</v>
      </c>
      <c r="L80" s="7">
        <f>J80/MAX(J$2:J80)-1</f>
        <v>-0.25078658999674519</v>
      </c>
    </row>
    <row r="81" spans="1:12" x14ac:dyDescent="0.25">
      <c r="A81" s="1">
        <v>43943</v>
      </c>
      <c r="B81" s="9">
        <v>133.04</v>
      </c>
      <c r="C81" s="9">
        <f>AVERAGE(B32:B81)</f>
        <v>133.71</v>
      </c>
      <c r="E81" s="7">
        <f>IF(B80=0,0,(B81-B80)/B80)</f>
        <v>-3.6709868945043959E-2</v>
      </c>
      <c r="F81">
        <v>1</v>
      </c>
      <c r="G81" t="str">
        <f>IF(F81&gt;F80,"BUY",IF(F81&lt;F80,"SELL","HOLD"))</f>
        <v>HOLD</v>
      </c>
      <c r="H81" s="7">
        <f>F80*E81</f>
        <v>-3.6709868945043959E-2</v>
      </c>
      <c r="I81" s="12">
        <f>I80*(1+E81)</f>
        <v>0.75023966615913829</v>
      </c>
      <c r="J81" s="12">
        <f>J80*(1+H81)</f>
        <v>0.75049359733739485</v>
      </c>
      <c r="K81" s="7">
        <f>I81/MAX(I$2:I81)-1</f>
        <v>-0.27829011608983389</v>
      </c>
      <c r="L81" s="7">
        <f>J81/MAX(J$2:J81)-1</f>
        <v>-0.27829011608983412</v>
      </c>
    </row>
    <row r="82" spans="1:12" x14ac:dyDescent="0.25">
      <c r="A82" s="1">
        <v>43944</v>
      </c>
      <c r="B82" s="9">
        <v>132.85</v>
      </c>
      <c r="C82" s="9">
        <f>AVERAGE(B33:B82)</f>
        <v>132.92780000000002</v>
      </c>
      <c r="E82" s="7">
        <f>IF(B81=0,0,(B82-B81)/B81)</f>
        <v>-1.428141912206838E-3</v>
      </c>
      <c r="F82">
        <v>1</v>
      </c>
      <c r="G82" t="str">
        <f>IF(F82&gt;F81,"BUY",IF(F82&lt;F81,"SELL","HOLD"))</f>
        <v>HOLD</v>
      </c>
      <c r="H82" s="7">
        <f>F81*E82</f>
        <v>-1.428141912206838E-3</v>
      </c>
      <c r="I82" s="12">
        <f>I81*(1+E82)</f>
        <v>0.74916821744769635</v>
      </c>
      <c r="J82" s="12">
        <f>J81*(1+H82)</f>
        <v>0.74942178597619447</v>
      </c>
      <c r="K82" s="7">
        <f>I82/MAX(I$2:I82)-1</f>
        <v>-0.27932082022349991</v>
      </c>
      <c r="L82" s="7">
        <f>J82/MAX(J$2:J82)-1</f>
        <v>-0.27932082022350013</v>
      </c>
    </row>
    <row r="83" spans="1:12" x14ac:dyDescent="0.25">
      <c r="A83" s="1">
        <v>43945</v>
      </c>
      <c r="B83" s="9">
        <v>134.19999999999999</v>
      </c>
      <c r="C83" s="9">
        <f>AVERAGE(B34:B83)</f>
        <v>132.11879999999999</v>
      </c>
      <c r="E83" s="7">
        <f>IF(B82=0,0,(B83-B82)/B82)</f>
        <v>1.0161836657884791E-2</v>
      </c>
      <c r="F83">
        <v>1</v>
      </c>
      <c r="G83" t="str">
        <f>IF(F83&gt;F82,"BUY",IF(F83&lt;F82,"SELL","HOLD"))</f>
        <v>HOLD</v>
      </c>
      <c r="H83" s="7">
        <f>F82*E83</f>
        <v>1.0161836657884791E-2</v>
      </c>
      <c r="I83" s="12">
        <f>I82*(1+E83)</f>
        <v>0.75678114250267858</v>
      </c>
      <c r="J83" s="12">
        <f>J82*(1+H83)</f>
        <v>0.75703728775314494</v>
      </c>
      <c r="K83" s="7">
        <f>I83/MAX(I$2:I83)-1</f>
        <v>-0.2719973961158727</v>
      </c>
      <c r="L83" s="7">
        <f>J83/MAX(J$2:J83)-1</f>
        <v>-0.27199739611587281</v>
      </c>
    </row>
    <row r="84" spans="1:12" x14ac:dyDescent="0.25">
      <c r="A84" s="1">
        <v>43948</v>
      </c>
      <c r="B84" s="9">
        <v>138.56</v>
      </c>
      <c r="C84" s="9">
        <f>AVERAGE(B35:B84)</f>
        <v>131.3946</v>
      </c>
      <c r="E84" s="7">
        <f>IF(B83=0,0,(B84-B83)/B83)</f>
        <v>3.2488822652757182E-2</v>
      </c>
      <c r="F84">
        <v>1</v>
      </c>
      <c r="G84" t="str">
        <f>IF(F84&gt;F83,"BUY",IF(F84&lt;F83,"SELL","HOLD"))</f>
        <v>HOLD</v>
      </c>
      <c r="H84" s="7">
        <f>F83*E84</f>
        <v>3.2488822652757182E-2</v>
      </c>
      <c r="I84" s="12">
        <f>I83*(1+E84)</f>
        <v>0.78136807082839899</v>
      </c>
      <c r="J84" s="12">
        <f>J83*(1+H84)</f>
        <v>0.78163253793648113</v>
      </c>
      <c r="K84" s="7">
        <f>I84/MAX(I$2:I84)-1</f>
        <v>-0.24834544862753594</v>
      </c>
      <c r="L84" s="7">
        <f>J84/MAX(J$2:J84)-1</f>
        <v>-0.24834544862753605</v>
      </c>
    </row>
    <row r="85" spans="1:12" x14ac:dyDescent="0.25">
      <c r="A85" s="1">
        <v>43949</v>
      </c>
      <c r="B85" s="9">
        <v>137.54</v>
      </c>
      <c r="C85" s="9">
        <f>AVERAGE(B36:B85)</f>
        <v>130.67680000000001</v>
      </c>
      <c r="E85" s="7">
        <f>IF(B84=0,0,(B85-B84)/B84)</f>
        <v>-7.36143187066982E-3</v>
      </c>
      <c r="F85">
        <v>1</v>
      </c>
      <c r="G85" t="str">
        <f>IF(F85&gt;F84,"BUY",IF(F85&lt;F84,"SELL","HOLD"))</f>
        <v>HOLD</v>
      </c>
      <c r="H85" s="7">
        <f>F84*E85</f>
        <v>-7.36143187066982E-3</v>
      </c>
      <c r="I85" s="12">
        <f>I84*(1+E85)</f>
        <v>0.77561608300907903</v>
      </c>
      <c r="J85" s="12">
        <f>J84*(1+H85)</f>
        <v>0.77587860326056302</v>
      </c>
      <c r="K85" s="7">
        <f>I85/MAX(I$2:I85)-1</f>
        <v>-0.25387870239774324</v>
      </c>
      <c r="L85" s="7">
        <f>J85/MAX(J$2:J85)-1</f>
        <v>-0.25387870239774324</v>
      </c>
    </row>
    <row r="86" spans="1:12" x14ac:dyDescent="0.25">
      <c r="A86" s="1">
        <v>43950</v>
      </c>
      <c r="B86" s="9">
        <v>135.72999999999999</v>
      </c>
      <c r="C86" s="9">
        <f>AVERAGE(B37:B86)</f>
        <v>129.8972</v>
      </c>
      <c r="E86" s="7">
        <f>IF(B85=0,0,(B86-B85)/B85)</f>
        <v>-1.3159808055838319E-2</v>
      </c>
      <c r="F86">
        <v>1</v>
      </c>
      <c r="G86" t="str">
        <f>IF(F86&gt;F85,"BUY",IF(F86&lt;F85,"SELL","HOLD"))</f>
        <v>HOLD</v>
      </c>
      <c r="H86" s="7">
        <f>F85*E86</f>
        <v>-1.3159808055838319E-2</v>
      </c>
      <c r="I86" s="12">
        <f>I85*(1+E86)</f>
        <v>0.76540912423165841</v>
      </c>
      <c r="J86" s="12">
        <f>J85*(1+H86)</f>
        <v>0.76566818976702211</v>
      </c>
      <c r="K86" s="7">
        <f>I86/MAX(I$2:I86)-1</f>
        <v>-0.26369751546056186</v>
      </c>
      <c r="L86" s="7">
        <f>J86/MAX(J$2:J86)-1</f>
        <v>-0.26369751546056197</v>
      </c>
    </row>
    <row r="87" spans="1:12" x14ac:dyDescent="0.25">
      <c r="A87" s="1">
        <v>43951</v>
      </c>
      <c r="B87" s="9">
        <v>134.78</v>
      </c>
      <c r="C87" s="9">
        <f>AVERAGE(B38:B87)</f>
        <v>129.35659999999999</v>
      </c>
      <c r="E87" s="7">
        <f>IF(B86=0,0,(B87-B86)/B86)</f>
        <v>-6.9991895675236768E-3</v>
      </c>
      <c r="F87">
        <v>1</v>
      </c>
      <c r="G87" t="str">
        <f>IF(F87&gt;F86,"BUY",IF(F87&lt;F86,"SELL","HOLD"))</f>
        <v>HOLD</v>
      </c>
      <c r="H87" s="7">
        <f>F86*E87</f>
        <v>-6.9991895675236768E-3</v>
      </c>
      <c r="I87" s="12">
        <f>I86*(1+E87)</f>
        <v>0.76005188067444873</v>
      </c>
      <c r="J87" s="12">
        <f>J86*(1+H87)</f>
        <v>0.7603091329610201</v>
      </c>
      <c r="K87" s="7">
        <f>I87/MAX(I$2:I87)-1</f>
        <v>-0.26885103612889216</v>
      </c>
      <c r="L87" s="7">
        <f>J87/MAX(J$2:J87)-1</f>
        <v>-0.26885103612889205</v>
      </c>
    </row>
    <row r="88" spans="1:12" x14ac:dyDescent="0.25">
      <c r="A88" s="1">
        <v>43952</v>
      </c>
      <c r="B88" s="9">
        <v>137.63999999999999</v>
      </c>
      <c r="C88" s="9">
        <f>AVERAGE(B39:B88)</f>
        <v>128.92699999999999</v>
      </c>
      <c r="E88" s="7">
        <f>IF(B87=0,0,(B88-B87)/B87)</f>
        <v>2.1219765543849127E-2</v>
      </c>
      <c r="F88">
        <v>1</v>
      </c>
      <c r="G88" t="str">
        <f>IF(F88&gt;F87,"BUY",IF(F88&lt;F87,"SELL","HOLD"))</f>
        <v>HOLD</v>
      </c>
      <c r="H88" s="7">
        <f>F87*E88</f>
        <v>2.1219765543849127E-2</v>
      </c>
      <c r="I88" s="12">
        <f>I87*(1+E88)</f>
        <v>0.77618000338352211</v>
      </c>
      <c r="J88" s="12">
        <f>J87*(1+H88)</f>
        <v>0.77644271450330016</v>
      </c>
      <c r="K88" s="7">
        <f>I88/MAX(I$2:I88)-1</f>
        <v>-0.25333622653791898</v>
      </c>
      <c r="L88" s="7">
        <f>J88/MAX(J$2:J88)-1</f>
        <v>-0.25333622653791898</v>
      </c>
    </row>
    <row r="89" spans="1:12" x14ac:dyDescent="0.25">
      <c r="A89" s="1">
        <v>43955</v>
      </c>
      <c r="B89" s="9">
        <v>138.97</v>
      </c>
      <c r="C89" s="9">
        <f>AVERAGE(B40:B89)</f>
        <v>128.85320000000002</v>
      </c>
      <c r="E89" s="7">
        <f>IF(B88=0,0,(B89-B88)/B88)</f>
        <v>9.6628886951468512E-3</v>
      </c>
      <c r="F89">
        <v>1</v>
      </c>
      <c r="G89" t="str">
        <f>IF(F89&gt;F88,"BUY",IF(F89&lt;F88,"SELL","HOLD"))</f>
        <v>HOLD</v>
      </c>
      <c r="H89" s="7">
        <f>F88*E89</f>
        <v>9.6628886951468512E-3</v>
      </c>
      <c r="I89" s="12">
        <f>I88*(1+E89)</f>
        <v>0.78368014436361577</v>
      </c>
      <c r="J89" s="12">
        <f>J88*(1+H89)</f>
        <v>0.78394539403170327</v>
      </c>
      <c r="K89" s="7">
        <f>I89/MAX(I$2:I89)-1</f>
        <v>-0.24612129760225654</v>
      </c>
      <c r="L89" s="7">
        <f>J89/MAX(J$2:J89)-1</f>
        <v>-0.24612129760225654</v>
      </c>
    </row>
    <row r="90" spans="1:12" x14ac:dyDescent="0.25">
      <c r="A90" s="1">
        <v>43956</v>
      </c>
      <c r="B90" s="9">
        <v>137.91</v>
      </c>
      <c r="C90" s="9">
        <f>AVERAGE(B41:B90)</f>
        <v>128.98099999999999</v>
      </c>
      <c r="E90" s="7">
        <f>IF(B89=0,0,(B90-B89)/B89)</f>
        <v>-7.6275455134201791E-3</v>
      </c>
      <c r="F90">
        <v>1</v>
      </c>
      <c r="G90" t="str">
        <f>IF(F90&gt;F89,"BUY",IF(F90&lt;F89,"SELL","HOLD"))</f>
        <v>HOLD</v>
      </c>
      <c r="H90" s="7">
        <f>F89*E90</f>
        <v>-7.6275455134201791E-3</v>
      </c>
      <c r="I90" s="12">
        <f>I89*(1+E90)</f>
        <v>0.77770258839451867</v>
      </c>
      <c r="J90" s="12">
        <f>J89*(1+H90)</f>
        <v>0.77796581485869032</v>
      </c>
      <c r="K90" s="7">
        <f>I90/MAX(I$2:I90)-1</f>
        <v>-0.25187154171639348</v>
      </c>
      <c r="L90" s="7">
        <f>J90/MAX(J$2:J90)-1</f>
        <v>-0.25187154171639348</v>
      </c>
    </row>
    <row r="91" spans="1:12" x14ac:dyDescent="0.25">
      <c r="A91" s="1">
        <v>43957</v>
      </c>
      <c r="B91" s="9">
        <v>139.74</v>
      </c>
      <c r="C91" s="9">
        <f>AVERAGE(B42:B91)</f>
        <v>129.19059999999999</v>
      </c>
      <c r="E91" s="7">
        <f>IF(B90=0,0,(B91-B90)/B90)</f>
        <v>1.326952360234945E-2</v>
      </c>
      <c r="F91">
        <v>1</v>
      </c>
      <c r="G91" t="str">
        <f>IF(F91&gt;F90,"BUY",IF(F91&lt;F90,"SELL","HOLD"))</f>
        <v>HOLD</v>
      </c>
      <c r="H91" s="7">
        <f>F90*E91</f>
        <v>1.326952360234945E-2</v>
      </c>
      <c r="I91" s="12">
        <f>I90*(1+E91)</f>
        <v>0.78802233124682797</v>
      </c>
      <c r="J91" s="12">
        <f>J90*(1+H91)</f>
        <v>0.7882890506007787</v>
      </c>
      <c r="K91" s="7">
        <f>I91/MAX(I$2:I91)-1</f>
        <v>-0.24194423348160987</v>
      </c>
      <c r="L91" s="7">
        <f>J91/MAX(J$2:J91)-1</f>
        <v>-0.24194423348160987</v>
      </c>
    </row>
    <row r="92" spans="1:12" x14ac:dyDescent="0.25">
      <c r="A92" s="1">
        <v>43958</v>
      </c>
      <c r="B92" s="9">
        <v>140.43</v>
      </c>
      <c r="C92" s="9">
        <f>AVERAGE(B43:B92)</f>
        <v>129.40199999999999</v>
      </c>
      <c r="E92" s="7">
        <f>IF(B91=0,0,(B92-B91)/B91)</f>
        <v>4.9377415199656337E-3</v>
      </c>
      <c r="F92">
        <v>1</v>
      </c>
      <c r="G92" t="str">
        <f>IF(F92&gt;F91,"BUY",IF(F92&lt;F91,"SELL","HOLD"))</f>
        <v>HOLD</v>
      </c>
      <c r="H92" s="7">
        <f>F91*E92</f>
        <v>4.9377415199656337E-3</v>
      </c>
      <c r="I92" s="12">
        <f>I91*(1+E92)</f>
        <v>0.79191338183048554</v>
      </c>
      <c r="J92" s="12">
        <f>J91*(1+H92)</f>
        <v>0.79218141817566445</v>
      </c>
      <c r="K92" s="7">
        <f>I92/MAX(I$2:I92)-1</f>
        <v>-0.23820115004882259</v>
      </c>
      <c r="L92" s="7">
        <f>J92/MAX(J$2:J92)-1</f>
        <v>-0.23820115004882259</v>
      </c>
    </row>
    <row r="93" spans="1:12" x14ac:dyDescent="0.25">
      <c r="A93" s="1">
        <v>43959</v>
      </c>
      <c r="B93" s="9">
        <v>143.57</v>
      </c>
      <c r="C93" s="9">
        <f>AVERAGE(B44:B93)</f>
        <v>129.72339999999997</v>
      </c>
      <c r="E93" s="7">
        <f>IF(B92=0,0,(B93-B92)/B92)</f>
        <v>2.2359894609413844E-2</v>
      </c>
      <c r="F93">
        <v>1</v>
      </c>
      <c r="G93" t="str">
        <f>IF(F93&gt;F92,"BUY",IF(F93&lt;F92,"SELL","HOLD"))</f>
        <v>HOLD</v>
      </c>
      <c r="H93" s="7">
        <f>F92*E93</f>
        <v>2.2359894609413844E-2</v>
      </c>
      <c r="I93" s="12">
        <f>I92*(1+E93)</f>
        <v>0.80962048158799971</v>
      </c>
      <c r="J93" s="12">
        <f>J92*(1+H93)</f>
        <v>0.80989451119760836</v>
      </c>
      <c r="K93" s="7">
        <f>I93/MAX(I$2:I93)-1</f>
        <v>-0.22116740805034163</v>
      </c>
      <c r="L93" s="7">
        <f>J93/MAX(J$2:J93)-1</f>
        <v>-0.22116740805034163</v>
      </c>
    </row>
    <row r="94" spans="1:12" x14ac:dyDescent="0.25">
      <c r="A94" s="1">
        <v>43962</v>
      </c>
      <c r="B94" s="9">
        <v>141.99</v>
      </c>
      <c r="C94" s="9">
        <f>AVERAGE(B45:B94)</f>
        <v>130.08879999999999</v>
      </c>
      <c r="E94" s="7">
        <f>IF(B93=0,0,(B94-B93)/B93)</f>
        <v>-1.1005084627707627E-2</v>
      </c>
      <c r="F94">
        <v>1</v>
      </c>
      <c r="G94" t="str">
        <f>IF(F94&gt;F93,"BUY",IF(F94&lt;F93,"SELL","HOLD"))</f>
        <v>HOLD</v>
      </c>
      <c r="H94" s="7">
        <f>F93*E94</f>
        <v>-1.1005084627707627E-2</v>
      </c>
      <c r="I94" s="12">
        <f>I93*(1+E94)</f>
        <v>0.80071053967179828</v>
      </c>
      <c r="J94" s="12">
        <f>J93*(1+H94)</f>
        <v>0.80098155356236278</v>
      </c>
      <c r="K94" s="7">
        <f>I94/MAX(I$2:I94)-1</f>
        <v>-0.2297385266355646</v>
      </c>
      <c r="L94" s="7">
        <f>J94/MAX(J$2:J94)-1</f>
        <v>-0.22973852663556449</v>
      </c>
    </row>
    <row r="95" spans="1:12" x14ac:dyDescent="0.25">
      <c r="A95" s="1">
        <v>43963</v>
      </c>
      <c r="B95" s="9">
        <v>141.47999999999999</v>
      </c>
      <c r="C95" s="9">
        <f>AVERAGE(B46:B95)</f>
        <v>130.48779999999999</v>
      </c>
      <c r="E95" s="7">
        <f>IF(B94=0,0,(B95-B94)/B94)</f>
        <v>-3.5918022395944734E-3</v>
      </c>
      <c r="F95">
        <v>1</v>
      </c>
      <c r="G95" t="str">
        <f>IF(F95&gt;F94,"BUY",IF(F95&lt;F94,"SELL","HOLD"))</f>
        <v>HOLD</v>
      </c>
      <c r="H95" s="7">
        <f>F94*E95</f>
        <v>-3.5918022395944734E-3</v>
      </c>
      <c r="I95" s="12">
        <f>I94*(1+E95)</f>
        <v>0.7978345457621383</v>
      </c>
      <c r="J95" s="12">
        <f>J94*(1+H95)</f>
        <v>0.79810458622440361</v>
      </c>
      <c r="K95" s="7">
        <f>I95/MAX(I$2:I95)-1</f>
        <v>-0.23250515352066825</v>
      </c>
      <c r="L95" s="7">
        <f>J95/MAX(J$2:J95)-1</f>
        <v>-0.23250515352066814</v>
      </c>
    </row>
    <row r="96" spans="1:12" x14ac:dyDescent="0.25">
      <c r="A96" s="1">
        <v>43964</v>
      </c>
      <c r="B96" s="9">
        <v>140.79</v>
      </c>
      <c r="C96" s="9">
        <f>AVERAGE(B47:B96)</f>
        <v>130.87299999999999</v>
      </c>
      <c r="E96" s="7">
        <f>IF(B95=0,0,(B96-B95)/B95)</f>
        <v>-4.8770144189991364E-3</v>
      </c>
      <c r="F96">
        <v>1</v>
      </c>
      <c r="G96" t="str">
        <f>IF(F96&gt;F95,"BUY",IF(F96&lt;F95,"SELL","HOLD"))</f>
        <v>HOLD</v>
      </c>
      <c r="H96" s="7">
        <f>F95*E96</f>
        <v>-4.8770144189991364E-3</v>
      </c>
      <c r="I96" s="12">
        <f>I95*(1+E96)</f>
        <v>0.79394349517848073</v>
      </c>
      <c r="J96" s="12">
        <f>J95*(1+H96)</f>
        <v>0.79421221864951785</v>
      </c>
      <c r="K96" s="7">
        <f>I96/MAX(I$2:I96)-1</f>
        <v>-0.23624823695345543</v>
      </c>
      <c r="L96" s="7">
        <f>J96/MAX(J$2:J96)-1</f>
        <v>-0.23624823695345543</v>
      </c>
    </row>
    <row r="97" spans="1:12" x14ac:dyDescent="0.25">
      <c r="A97" s="1">
        <v>43965</v>
      </c>
      <c r="B97" s="9">
        <v>137.1</v>
      </c>
      <c r="C97" s="9">
        <f>AVERAGE(B48:B97)</f>
        <v>131.18440000000001</v>
      </c>
      <c r="E97" s="7">
        <f>IF(B96=0,0,(B97-B96)/B96)</f>
        <v>-2.6209247815896002E-2</v>
      </c>
      <c r="F97">
        <v>1</v>
      </c>
      <c r="G97" t="str">
        <f>IF(F97&gt;F96,"BUY",IF(F97&lt;F96,"SELL","HOLD"))</f>
        <v>HOLD</v>
      </c>
      <c r="H97" s="7">
        <f>F96*E97</f>
        <v>-2.6209247815896002E-2</v>
      </c>
      <c r="I97" s="12">
        <f>I96*(1+E97)</f>
        <v>0.77313483336152933</v>
      </c>
      <c r="J97" s="12">
        <f>J96*(1+H97)</f>
        <v>0.77339651379252006</v>
      </c>
      <c r="K97" s="7">
        <f>I97/MAX(I$2:I97)-1</f>
        <v>-0.25626559618096978</v>
      </c>
      <c r="L97" s="7">
        <f>J97/MAX(J$2:J97)-1</f>
        <v>-0.25626559618096978</v>
      </c>
    </row>
    <row r="98" spans="1:12" x14ac:dyDescent="0.25">
      <c r="A98" s="1">
        <v>43966</v>
      </c>
      <c r="B98" s="9">
        <v>138.32</v>
      </c>
      <c r="C98" s="9">
        <f>AVERAGE(B49:B98)</f>
        <v>131.52020000000002</v>
      </c>
      <c r="E98" s="7">
        <f>IF(B97=0,0,(B98-B97)/B97)</f>
        <v>8.8986141502552796E-3</v>
      </c>
      <c r="F98">
        <v>1</v>
      </c>
      <c r="G98" t="str">
        <f>IF(F98&gt;F97,"BUY",IF(F98&lt;F97,"SELL","HOLD"))</f>
        <v>HOLD</v>
      </c>
      <c r="H98" s="7">
        <f>F97*E98</f>
        <v>8.8986141502552796E-3</v>
      </c>
      <c r="I98" s="12">
        <f>I97*(1+E98)</f>
        <v>0.78001466192973556</v>
      </c>
      <c r="J98" s="12">
        <f>J97*(1+H98)</f>
        <v>0.78027867095391235</v>
      </c>
      <c r="K98" s="7">
        <f>I98/MAX(I$2:I98)-1</f>
        <v>-0.24964739069111397</v>
      </c>
      <c r="L98" s="7">
        <f>J98/MAX(J$2:J98)-1</f>
        <v>-0.24964739069111408</v>
      </c>
    </row>
    <row r="99" spans="1:12" x14ac:dyDescent="0.25">
      <c r="A99" s="1">
        <v>43969</v>
      </c>
      <c r="B99" s="9">
        <v>139.46</v>
      </c>
      <c r="C99" s="9">
        <f>AVERAGE(B50:B99)</f>
        <v>131.83680000000001</v>
      </c>
      <c r="E99" s="7">
        <f>IF(B98=0,0,(B99-B98)/B98)</f>
        <v>8.2417582417583495E-3</v>
      </c>
      <c r="F99">
        <v>1</v>
      </c>
      <c r="G99" t="str">
        <f>IF(F99&gt;F98,"BUY",IF(F99&lt;F98,"SELL","HOLD"))</f>
        <v>HOLD</v>
      </c>
      <c r="H99" s="7">
        <f>F98*E99</f>
        <v>8.2417582417583495E-3</v>
      </c>
      <c r="I99" s="12">
        <f>I98*(1+E99)</f>
        <v>0.7864433541983874</v>
      </c>
      <c r="J99" s="12">
        <f>J98*(1+H99)</f>
        <v>0.78670953912111508</v>
      </c>
      <c r="K99" s="7">
        <f>I99/MAX(I$2:I99)-1</f>
        <v>-0.24346316588911754</v>
      </c>
      <c r="L99" s="7">
        <f>J99/MAX(J$2:J99)-1</f>
        <v>-0.24346316588911754</v>
      </c>
    </row>
    <row r="100" spans="1:12" x14ac:dyDescent="0.25">
      <c r="A100" s="1">
        <v>43970</v>
      </c>
      <c r="B100" s="9">
        <v>139.9</v>
      </c>
      <c r="C100" s="9">
        <f>AVERAGE(B51:B100)</f>
        <v>132.19</v>
      </c>
      <c r="E100" s="7">
        <f>IF(B99=0,0,(B100-B99)/B99)</f>
        <v>3.1550265309049025E-3</v>
      </c>
      <c r="F100">
        <v>1</v>
      </c>
      <c r="G100" t="str">
        <f>IF(F100&gt;F99,"BUY",IF(F100&lt;F99,"SELL","HOLD"))</f>
        <v>HOLD</v>
      </c>
      <c r="H100" s="7">
        <f>F99*E100</f>
        <v>3.1550265309049025E-3</v>
      </c>
      <c r="I100" s="12">
        <f>I99*(1+E100)</f>
        <v>0.7889246038459371</v>
      </c>
      <c r="J100" s="12">
        <f>J99*(1+H100)</f>
        <v>0.78919162858915815</v>
      </c>
      <c r="K100" s="7">
        <f>I100/MAX(I$2:I100)-1</f>
        <v>-0.241076272105891</v>
      </c>
      <c r="L100" s="7">
        <f>J100/MAX(J$2:J100)-1</f>
        <v>-0.241076272105891</v>
      </c>
    </row>
    <row r="101" spans="1:12" x14ac:dyDescent="0.25">
      <c r="A101" s="1">
        <v>43971</v>
      </c>
      <c r="B101" s="9">
        <v>139.65</v>
      </c>
      <c r="C101" s="9">
        <f>AVERAGE(B52:B101)</f>
        <v>132.55239999999998</v>
      </c>
      <c r="E101" s="7">
        <f>IF(B100=0,0,(B101-B100)/B100)</f>
        <v>-1.7869907076483202E-3</v>
      </c>
      <c r="F101">
        <v>1</v>
      </c>
      <c r="G101" t="str">
        <f>IF(F101&gt;F100,"BUY",IF(F101&lt;F100,"SELL","HOLD"))</f>
        <v>HOLD</v>
      </c>
      <c r="H101" s="7">
        <f>F100*E101</f>
        <v>-1.7869907076483202E-3</v>
      </c>
      <c r="I101" s="12">
        <f>I100*(1+E101)</f>
        <v>0.78751480290982923</v>
      </c>
      <c r="J101" s="12">
        <f>J100*(1+H101)</f>
        <v>0.78778135048231546</v>
      </c>
      <c r="K101" s="7">
        <f>I101/MAX(I$2:I101)-1</f>
        <v>-0.24243246175545163</v>
      </c>
      <c r="L101" s="7">
        <f>J101/MAX(J$2:J101)-1</f>
        <v>-0.24243246175545152</v>
      </c>
    </row>
    <row r="102" spans="1:12" x14ac:dyDescent="0.25">
      <c r="A102" s="1">
        <v>43972</v>
      </c>
      <c r="B102" s="9">
        <v>136.12</v>
      </c>
      <c r="C102" s="9">
        <f>AVERAGE(B53:B102)</f>
        <v>132.84419999999997</v>
      </c>
      <c r="E102" s="7">
        <f>IF(B101=0,0,(B102-B101)/B101)</f>
        <v>-2.5277479412817765E-2</v>
      </c>
      <c r="F102">
        <v>1</v>
      </c>
      <c r="G102" t="str">
        <f>IF(F102&gt;F101,"BUY",IF(F102&lt;F101,"SELL","HOLD"))</f>
        <v>HOLD</v>
      </c>
      <c r="H102" s="7">
        <f>F101*E102</f>
        <v>-2.5277479412817765E-2</v>
      </c>
      <c r="I102" s="12">
        <f>I101*(1+E102)</f>
        <v>0.76760841369198674</v>
      </c>
      <c r="J102" s="12">
        <f>J101*(1+H102)</f>
        <v>0.767868223613697</v>
      </c>
      <c r="K102" s="7">
        <f>I102/MAX(I$2:I102)-1</f>
        <v>-0.26158185960724722</v>
      </c>
      <c r="L102" s="7">
        <f>J102/MAX(J$2:J102)-1</f>
        <v>-0.26158185960724711</v>
      </c>
    </row>
    <row r="103" spans="1:12" x14ac:dyDescent="0.25">
      <c r="A103" s="1">
        <v>43973</v>
      </c>
      <c r="B103" s="9">
        <v>135.38</v>
      </c>
      <c r="C103" s="9">
        <f>AVERAGE(B54:B103)</f>
        <v>133.12119999999996</v>
      </c>
      <c r="E103" s="7">
        <f>IF(B102=0,0,(B103-B102)/B102)</f>
        <v>-5.4363796650015363E-3</v>
      </c>
      <c r="F103">
        <v>1</v>
      </c>
      <c r="G103" t="str">
        <f>IF(F103&gt;F102,"BUY",IF(F103&lt;F102,"SELL","HOLD"))</f>
        <v>HOLD</v>
      </c>
      <c r="H103" s="7">
        <f>F102*E103</f>
        <v>-5.4363796650015363E-3</v>
      </c>
      <c r="I103" s="12">
        <f>I102*(1+E103)</f>
        <v>0.76343540292110756</v>
      </c>
      <c r="J103" s="12">
        <f>J102*(1+H103)</f>
        <v>0.76369380041744261</v>
      </c>
      <c r="K103" s="7">
        <f>I103/MAX(I$2:I103)-1</f>
        <v>-0.26559618096994664</v>
      </c>
      <c r="L103" s="7">
        <f>J103/MAX(J$2:J103)-1</f>
        <v>-0.26559618096994653</v>
      </c>
    </row>
    <row r="104" spans="1:12" x14ac:dyDescent="0.25">
      <c r="A104" s="1">
        <v>43976</v>
      </c>
      <c r="B104" s="9">
        <v>134.87</v>
      </c>
      <c r="C104" s="9">
        <f>AVERAGE(B55:B104)</f>
        <v>133.38799999999995</v>
      </c>
      <c r="E104" s="7">
        <f>IF(B103=0,0,(B104-B103)/B103)</f>
        <v>-3.7671738809276919E-3</v>
      </c>
      <c r="F104">
        <v>1</v>
      </c>
      <c r="G104" t="str">
        <f>IF(F104&gt;F103,"BUY",IF(F104&lt;F103,"SELL","HOLD"))</f>
        <v>HOLD</v>
      </c>
      <c r="H104" s="7">
        <f>F103*E104</f>
        <v>-3.7671738809276919E-3</v>
      </c>
      <c r="I104" s="12">
        <f>I103*(1+E104)</f>
        <v>0.76055940901144758</v>
      </c>
      <c r="J104" s="12">
        <f>J103*(1+H104)</f>
        <v>0.76081683307948356</v>
      </c>
      <c r="K104" s="7">
        <f>I104/MAX(I$2:I104)-1</f>
        <v>-0.26836280785505029</v>
      </c>
      <c r="L104" s="7">
        <f>J104/MAX(J$2:J104)-1</f>
        <v>-0.26836280785505018</v>
      </c>
    </row>
    <row r="105" spans="1:12" x14ac:dyDescent="0.25">
      <c r="A105" s="1">
        <v>43977</v>
      </c>
      <c r="B105" s="9">
        <v>133.1</v>
      </c>
      <c r="C105" s="9">
        <f>AVERAGE(B56:B105)</f>
        <v>133.61939999999998</v>
      </c>
      <c r="E105" s="7">
        <f>IF(B104=0,0,(B105-B104)/B104)</f>
        <v>-1.3123748795136132E-2</v>
      </c>
      <c r="F105">
        <v>1</v>
      </c>
      <c r="G105" t="str">
        <f>IF(F105&gt;F104,"BUY",IF(F105&lt;F104,"SELL","HOLD"))</f>
        <v>HOLD</v>
      </c>
      <c r="H105" s="7">
        <f>F104*E105</f>
        <v>-1.3123748795136132E-2</v>
      </c>
      <c r="I105" s="12">
        <f>I104*(1+E105)</f>
        <v>0.75057801838380411</v>
      </c>
      <c r="J105" s="12">
        <f>J104*(1+H105)</f>
        <v>0.75083206408303738</v>
      </c>
      <c r="K105" s="7">
        <f>I105/MAX(I$2:I105)-1</f>
        <v>-0.27796463057393939</v>
      </c>
      <c r="L105" s="7">
        <f>J105/MAX(J$2:J105)-1</f>
        <v>-0.27796463057393928</v>
      </c>
    </row>
    <row r="106" spans="1:12" x14ac:dyDescent="0.25">
      <c r="A106" s="1">
        <v>43978</v>
      </c>
      <c r="B106" s="9">
        <v>133.07</v>
      </c>
      <c r="C106" s="9">
        <f>AVERAGE(B57:B106)</f>
        <v>133.81059999999997</v>
      </c>
      <c r="E106" s="7">
        <f>IF(B105=0,0,(B106-B105)/B105)</f>
        <v>-2.2539444027048187E-4</v>
      </c>
      <c r="F106">
        <v>1</v>
      </c>
      <c r="G106" t="str">
        <f>IF(F106&gt;F105,"BUY",IF(F106&lt;F105,"SELL","HOLD"))</f>
        <v>HOLD</v>
      </c>
      <c r="H106" s="7">
        <f>F105*E106</f>
        <v>-2.2539444027048187E-4</v>
      </c>
      <c r="I106" s="12">
        <f>I105*(1+E106)</f>
        <v>0.7504088422714712</v>
      </c>
      <c r="J106" s="12">
        <f>J105*(1+H106)</f>
        <v>0.75066283071021622</v>
      </c>
      <c r="K106" s="7">
        <f>I106/MAX(I$2:I106)-1</f>
        <v>-0.27812737333188664</v>
      </c>
      <c r="L106" s="7">
        <f>J106/MAX(J$2:J106)-1</f>
        <v>-0.27812737333188653</v>
      </c>
    </row>
    <row r="107" spans="1:12" x14ac:dyDescent="0.25">
      <c r="A107" s="1">
        <v>43979</v>
      </c>
      <c r="B107" s="9">
        <v>134.55000000000001</v>
      </c>
      <c r="C107" s="9">
        <f>AVERAGE(B58:B107)</f>
        <v>134.00119999999998</v>
      </c>
      <c r="E107" s="7">
        <f>IF(B106=0,0,(B107-B106)/B106)</f>
        <v>1.1121965882618308E-2</v>
      </c>
      <c r="F107">
        <v>1</v>
      </c>
      <c r="G107" t="str">
        <f>IF(F107&gt;F106,"BUY",IF(F107&lt;F106,"SELL","HOLD"))</f>
        <v>HOLD</v>
      </c>
      <c r="H107" s="7">
        <f>F106*E107</f>
        <v>1.1121965882618308E-2</v>
      </c>
      <c r="I107" s="12">
        <f>I106*(1+E107)</f>
        <v>0.75875486381322954</v>
      </c>
      <c r="J107" s="12">
        <f>J106*(1+H107)</f>
        <v>0.75901167710272488</v>
      </c>
      <c r="K107" s="7">
        <f>I107/MAX(I$2:I107)-1</f>
        <v>-0.27009873060648781</v>
      </c>
      <c r="L107" s="7">
        <f>J107/MAX(J$2:J107)-1</f>
        <v>-0.27009873060648781</v>
      </c>
    </row>
    <row r="108" spans="1:12" x14ac:dyDescent="0.25">
      <c r="A108" s="1">
        <v>43980</v>
      </c>
      <c r="B108" s="9">
        <v>140.02000000000001</v>
      </c>
      <c r="C108" s="9">
        <f>AVERAGE(B59:B108)</f>
        <v>134.37099999999998</v>
      </c>
      <c r="E108" s="7">
        <f>IF(B107=0,0,(B108-B107)/B107)</f>
        <v>4.0654031958379772E-2</v>
      </c>
      <c r="F108">
        <v>1</v>
      </c>
      <c r="G108" t="str">
        <f>IF(F108&gt;F107,"BUY",IF(F108&lt;F107,"SELL","HOLD"))</f>
        <v>HOLD</v>
      </c>
      <c r="H108" s="7">
        <f>F107*E108</f>
        <v>4.0654031958379772E-2</v>
      </c>
      <c r="I108" s="12">
        <f>I107*(1+E108)</f>
        <v>0.78960130829526864</v>
      </c>
      <c r="J108" s="12">
        <f>J107*(1+H108)</f>
        <v>0.78986856208044243</v>
      </c>
      <c r="K108" s="7">
        <f>I108/MAX(I$2:I108)-1</f>
        <v>-0.24042530107410209</v>
      </c>
      <c r="L108" s="7">
        <f>J108/MAX(J$2:J108)-1</f>
        <v>-0.24042530107410209</v>
      </c>
    </row>
    <row r="109" spans="1:12" x14ac:dyDescent="0.25">
      <c r="A109" s="1">
        <v>43983</v>
      </c>
      <c r="B109" s="9">
        <v>140.93</v>
      </c>
      <c r="C109" s="9">
        <f>AVERAGE(B60:B109)</f>
        <v>134.75899999999999</v>
      </c>
      <c r="E109" s="7">
        <f>IF(B108=0,0,(B109-B108)/B108)</f>
        <v>6.4990715612055173E-3</v>
      </c>
      <c r="F109">
        <v>1</v>
      </c>
      <c r="G109" t="str">
        <f>IF(F109&gt;F108,"BUY",IF(F109&lt;F108,"SELL","HOLD"))</f>
        <v>HOLD</v>
      </c>
      <c r="H109" s="7">
        <f>F108*E109</f>
        <v>6.4990715612055173E-3</v>
      </c>
      <c r="I109" s="12">
        <f>I108*(1+E109)</f>
        <v>0.79473298370270107</v>
      </c>
      <c r="J109" s="12">
        <f>J108*(1+H109)</f>
        <v>0.79500197438934961</v>
      </c>
      <c r="K109" s="7">
        <f>I109/MAX(I$2:I109)-1</f>
        <v>-0.23548877074970154</v>
      </c>
      <c r="L109" s="7">
        <f>J109/MAX(J$2:J109)-1</f>
        <v>-0.23548877074970165</v>
      </c>
    </row>
    <row r="110" spans="1:12" x14ac:dyDescent="0.25">
      <c r="A110" s="1">
        <v>43984</v>
      </c>
      <c r="B110" s="9">
        <v>142.08000000000001</v>
      </c>
      <c r="C110" s="9">
        <f>AVERAGE(B61:B110)</f>
        <v>135.14659999999998</v>
      </c>
      <c r="E110" s="7">
        <f>IF(B109=0,0,(B110-B109)/B109)</f>
        <v>8.160079472078377E-3</v>
      </c>
      <c r="F110">
        <v>1</v>
      </c>
      <c r="G110" t="str">
        <f>IF(F110&gt;F109,"BUY",IF(F110&lt;F109,"SELL","HOLD"))</f>
        <v>HOLD</v>
      </c>
      <c r="H110" s="7">
        <f>F109*E110</f>
        <v>8.160079472078377E-3</v>
      </c>
      <c r="I110" s="12">
        <f>I109*(1+E110)</f>
        <v>0.80121806800879714</v>
      </c>
      <c r="J110" s="12">
        <f>J109*(1+H110)</f>
        <v>0.80148925368082591</v>
      </c>
      <c r="K110" s="7">
        <f>I110/MAX(I$2:I110)-1</f>
        <v>-0.22925029836172273</v>
      </c>
      <c r="L110" s="7">
        <f>J110/MAX(J$2:J110)-1</f>
        <v>-0.22925029836172284</v>
      </c>
    </row>
    <row r="111" spans="1:12" x14ac:dyDescent="0.25">
      <c r="A111" s="1">
        <v>43985</v>
      </c>
      <c r="B111" s="9">
        <v>142.29</v>
      </c>
      <c r="C111" s="9">
        <f>AVERAGE(B62:B111)</f>
        <v>135.48319999999998</v>
      </c>
      <c r="E111" s="7">
        <f>IF(B110=0,0,(B111-B110)/B110)</f>
        <v>1.4780405405403964E-3</v>
      </c>
      <c r="F111">
        <v>1</v>
      </c>
      <c r="G111" t="str">
        <f>IF(F111&gt;F110,"BUY",IF(F111&lt;F110,"SELL","HOLD"))</f>
        <v>HOLD</v>
      </c>
      <c r="H111" s="7">
        <f>F110*E111</f>
        <v>1.4780405405403964E-3</v>
      </c>
      <c r="I111" s="12">
        <f>I110*(1+E111)</f>
        <v>0.80240230079512753</v>
      </c>
      <c r="J111" s="12">
        <f>J110*(1+H111)</f>
        <v>0.80267388729057365</v>
      </c>
      <c r="K111" s="7">
        <f>I111/MAX(I$2:I111)-1</f>
        <v>-0.22811109905609195</v>
      </c>
      <c r="L111" s="7">
        <f>J111/MAX(J$2:J111)-1</f>
        <v>-0.22811109905609206</v>
      </c>
    </row>
    <row r="112" spans="1:12" x14ac:dyDescent="0.25">
      <c r="A112" s="1">
        <v>43986</v>
      </c>
      <c r="B112" s="9">
        <v>137.26</v>
      </c>
      <c r="C112" s="9">
        <f>AVERAGE(B63:B112)</f>
        <v>135.73559999999998</v>
      </c>
      <c r="E112" s="7">
        <f>IF(B111=0,0,(B112-B111)/B111)</f>
        <v>-3.5350340853187161E-2</v>
      </c>
      <c r="F112">
        <v>1</v>
      </c>
      <c r="G112" t="str">
        <f>IF(F112&gt;F111,"BUY",IF(F112&lt;F111,"SELL","HOLD"))</f>
        <v>HOLD</v>
      </c>
      <c r="H112" s="7">
        <f>F111*E112</f>
        <v>-3.5350340853187161E-2</v>
      </c>
      <c r="I112" s="12">
        <f>I111*(1+E112)</f>
        <v>0.77403710596063824</v>
      </c>
      <c r="J112" s="12">
        <f>J111*(1+H112)</f>
        <v>0.77429909178089917</v>
      </c>
      <c r="K112" s="7">
        <f>I112/MAX(I$2:I112)-1</f>
        <v>-0.25539763480525113</v>
      </c>
      <c r="L112" s="7">
        <f>J112/MAX(J$2:J112)-1</f>
        <v>-0.25539763480525124</v>
      </c>
    </row>
    <row r="113" spans="1:12" x14ac:dyDescent="0.25">
      <c r="A113" s="1">
        <v>43987</v>
      </c>
      <c r="B113" s="9">
        <v>137.6</v>
      </c>
      <c r="C113" s="9">
        <f>AVERAGE(B64:B113)</f>
        <v>135.99679999999998</v>
      </c>
      <c r="E113" s="7">
        <f>IF(B112=0,0,(B113-B112)/B112)</f>
        <v>2.4770508523969362E-3</v>
      </c>
      <c r="F113">
        <v>1</v>
      </c>
      <c r="G113" t="str">
        <f>IF(F113&gt;F112,"BUY",IF(F113&lt;F112,"SELL","HOLD"))</f>
        <v>HOLD</v>
      </c>
      <c r="H113" s="7">
        <f>F112*E113</f>
        <v>2.4770508523969362E-3</v>
      </c>
      <c r="I113" s="12">
        <f>I112*(1+E113)</f>
        <v>0.77595443523374497</v>
      </c>
      <c r="J113" s="12">
        <f>J112*(1+H113)</f>
        <v>0.77621707000620532</v>
      </c>
      <c r="K113" s="7">
        <f>I113/MAX(I$2:I113)-1</f>
        <v>-0.25355321688184862</v>
      </c>
      <c r="L113" s="7">
        <f>J113/MAX(J$2:J113)-1</f>
        <v>-0.25355321688184862</v>
      </c>
    </row>
    <row r="114" spans="1:12" x14ac:dyDescent="0.25">
      <c r="A114" s="1">
        <v>43990</v>
      </c>
      <c r="B114" s="9">
        <v>138.18</v>
      </c>
      <c r="C114" s="9">
        <f>AVERAGE(B65:B114)</f>
        <v>136.31719999999999</v>
      </c>
      <c r="E114" s="7">
        <f>IF(B113=0,0,(B114-B113)/B113)</f>
        <v>4.2151162790698589E-3</v>
      </c>
      <c r="F114">
        <v>1</v>
      </c>
      <c r="G114" t="str">
        <f>IF(F114&gt;F113,"BUY",IF(F114&lt;F113,"SELL","HOLD"))</f>
        <v>HOLD</v>
      </c>
      <c r="H114" s="7">
        <f>F113*E114</f>
        <v>4.2151162790698589E-3</v>
      </c>
      <c r="I114" s="12">
        <f>I113*(1+E114)</f>
        <v>0.77922517340551511</v>
      </c>
      <c r="J114" s="12">
        <f>J113*(1+H114)</f>
        <v>0.77948891521408037</v>
      </c>
      <c r="K114" s="7">
        <f>I114/MAX(I$2:I114)-1</f>
        <v>-0.25040685689486797</v>
      </c>
      <c r="L114" s="7">
        <f>J114/MAX(J$2:J114)-1</f>
        <v>-0.25040685689486808</v>
      </c>
    </row>
    <row r="115" spans="1:12" x14ac:dyDescent="0.25">
      <c r="A115" s="1">
        <v>43991</v>
      </c>
      <c r="B115" s="9">
        <v>145.4</v>
      </c>
      <c r="C115" s="9">
        <f>AVERAGE(B66:B115)</f>
        <v>136.7946</v>
      </c>
      <c r="E115" s="7">
        <f>IF(B114=0,0,(B115-B114)/B114)</f>
        <v>5.2250687509046163E-2</v>
      </c>
      <c r="F115">
        <v>1</v>
      </c>
      <c r="G115" t="str">
        <f>IF(F115&gt;F114,"BUY",IF(F115&lt;F114,"SELL","HOLD"))</f>
        <v>HOLD</v>
      </c>
      <c r="H115" s="7">
        <f>F114*E115</f>
        <v>5.2250687509046163E-2</v>
      </c>
      <c r="I115" s="12">
        <f>I114*(1+E115)</f>
        <v>0.81994022444030912</v>
      </c>
      <c r="J115" s="12">
        <f>J114*(1+H115)</f>
        <v>0.82021774693969673</v>
      </c>
      <c r="K115" s="7">
        <f>I115/MAX(I$2:I115)-1</f>
        <v>-0.21124009981555791</v>
      </c>
      <c r="L115" s="7">
        <f>J115/MAX(J$2:J115)-1</f>
        <v>-0.21124009981555802</v>
      </c>
    </row>
    <row r="116" spans="1:12" x14ac:dyDescent="0.25">
      <c r="A116" s="1">
        <v>43992</v>
      </c>
      <c r="B116" s="9">
        <v>145.29</v>
      </c>
      <c r="C116" s="9">
        <f>AVERAGE(B67:B116)</f>
        <v>137.22319999999999</v>
      </c>
      <c r="E116" s="7">
        <f>IF(B115=0,0,(B116-B115)/B115)</f>
        <v>-7.5653370013764533E-4</v>
      </c>
      <c r="F116">
        <v>1</v>
      </c>
      <c r="G116" t="str">
        <f>IF(F116&gt;F115,"BUY",IF(F116&lt;F115,"SELL","HOLD"))</f>
        <v>HOLD</v>
      </c>
      <c r="H116" s="7">
        <f>F115*E116</f>
        <v>-7.5653370013764533E-4</v>
      </c>
      <c r="I116" s="12">
        <f>I115*(1+E116)</f>
        <v>0.81931991202842158</v>
      </c>
      <c r="J116" s="12">
        <f>J115*(1+H116)</f>
        <v>0.81959722457268591</v>
      </c>
      <c r="K116" s="7">
        <f>I116/MAX(I$2:I116)-1</f>
        <v>-0.21183682326136466</v>
      </c>
      <c r="L116" s="7">
        <f>J116/MAX(J$2:J116)-1</f>
        <v>-0.21183682326136466</v>
      </c>
    </row>
    <row r="117" spans="1:12" x14ac:dyDescent="0.25">
      <c r="A117" s="1">
        <v>43993</v>
      </c>
      <c r="B117" s="9">
        <v>146.6</v>
      </c>
      <c r="C117" s="9">
        <f>AVERAGE(B68:B117)</f>
        <v>137.60339999999999</v>
      </c>
      <c r="E117" s="7">
        <f>IF(B116=0,0,(B117-B116)/B116)</f>
        <v>9.0164498589028995E-3</v>
      </c>
      <c r="F117">
        <v>1</v>
      </c>
      <c r="G117" t="str">
        <f>IF(F117&gt;F116,"BUY",IF(F117&lt;F116,"SELL","HOLD"))</f>
        <v>HOLD</v>
      </c>
      <c r="H117" s="7">
        <f>F116*E117</f>
        <v>9.0164498589028995E-3</v>
      </c>
      <c r="I117" s="12">
        <f>I116*(1+E117)</f>
        <v>0.82670726893362656</v>
      </c>
      <c r="J117" s="12">
        <f>J116*(1+H117)</f>
        <v>0.82698708185254155</v>
      </c>
      <c r="K117" s="7">
        <f>I117/MAX(I$2:I117)-1</f>
        <v>-0.2047303894976672</v>
      </c>
      <c r="L117" s="7">
        <f>J117/MAX(J$2:J117)-1</f>
        <v>-0.2047303894976672</v>
      </c>
    </row>
    <row r="118" spans="1:12" x14ac:dyDescent="0.25">
      <c r="A118" s="1">
        <v>43994</v>
      </c>
      <c r="B118" s="9">
        <v>146.93</v>
      </c>
      <c r="C118" s="9">
        <f>AVERAGE(B69:B118)</f>
        <v>137.98600000000002</v>
      </c>
      <c r="E118" s="7">
        <f>IF(B117=0,0,(B118-B117)/B117)</f>
        <v>2.2510231923602493E-3</v>
      </c>
      <c r="F118">
        <v>1</v>
      </c>
      <c r="G118" t="str">
        <f>IF(F118&gt;F117,"BUY",IF(F118&lt;F117,"SELL","HOLD"))</f>
        <v>HOLD</v>
      </c>
      <c r="H118" s="7">
        <f>F117*E118</f>
        <v>2.2510231923602493E-3</v>
      </c>
      <c r="I118" s="12">
        <f>I117*(1+E118)</f>
        <v>0.82856820616928895</v>
      </c>
      <c r="J118" s="12">
        <f>J117*(1+H118)</f>
        <v>0.82884864895357391</v>
      </c>
      <c r="K118" s="7">
        <f>I118/MAX(I$2:I118)-1</f>
        <v>-0.20294021916024707</v>
      </c>
      <c r="L118" s="7">
        <f>J118/MAX(J$2:J118)-1</f>
        <v>-0.20294021916024718</v>
      </c>
    </row>
    <row r="119" spans="1:12" x14ac:dyDescent="0.25">
      <c r="A119" s="1">
        <v>43997</v>
      </c>
      <c r="B119" s="9">
        <v>143.94</v>
      </c>
      <c r="C119" s="9">
        <f>AVERAGE(B70:B119)</f>
        <v>138.25</v>
      </c>
      <c r="E119" s="7">
        <f>IF(B118=0,0,(B119-B118)/B118)</f>
        <v>-2.034982644796848E-2</v>
      </c>
      <c r="F119">
        <v>1</v>
      </c>
      <c r="G119" t="str">
        <f>IF(F119&gt;F118,"BUY",IF(F119&lt;F118,"SELL","HOLD"))</f>
        <v>HOLD</v>
      </c>
      <c r="H119" s="7">
        <f>F118*E119</f>
        <v>-2.034982644796848E-2</v>
      </c>
      <c r="I119" s="12">
        <f>I118*(1+E119)</f>
        <v>0.81170698697343935</v>
      </c>
      <c r="J119" s="12">
        <f>J118*(1+H119)</f>
        <v>0.81198172279573555</v>
      </c>
      <c r="K119" s="7">
        <f>I119/MAX(I$2:I119)-1</f>
        <v>-0.21916024736899187</v>
      </c>
      <c r="L119" s="7">
        <f>J119/MAX(J$2:J119)-1</f>
        <v>-0.21916024736899187</v>
      </c>
    </row>
    <row r="120" spans="1:12" x14ac:dyDescent="0.25">
      <c r="A120" s="1">
        <v>43998</v>
      </c>
      <c r="B120" s="9">
        <v>147.66</v>
      </c>
      <c r="C120" s="9">
        <f>AVERAGE(B71:B120)</f>
        <v>138.56140000000002</v>
      </c>
      <c r="E120" s="7">
        <f>IF(B119=0,0,(B120-B119)/B119)</f>
        <v>2.5844101709045428E-2</v>
      </c>
      <c r="F120">
        <v>1</v>
      </c>
      <c r="G120" t="str">
        <f>IF(F120&gt;F119,"BUY",IF(F120&lt;F119,"SELL","HOLD"))</f>
        <v>HOLD</v>
      </c>
      <c r="H120" s="7">
        <f>F119*E120</f>
        <v>2.5844101709045428E-2</v>
      </c>
      <c r="I120" s="12">
        <f>I119*(1+E120)</f>
        <v>0.83268482490272366</v>
      </c>
      <c r="J120" s="12">
        <f>J119*(1+H120)</f>
        <v>0.83296666102555439</v>
      </c>
      <c r="K120" s="7">
        <f>I120/MAX(I$2:I120)-1</f>
        <v>-0.19898014538353026</v>
      </c>
      <c r="L120" s="7">
        <f>J120/MAX(J$2:J120)-1</f>
        <v>-0.19898014538353026</v>
      </c>
    </row>
    <row r="121" spans="1:12" x14ac:dyDescent="0.25">
      <c r="A121" s="1">
        <v>43999</v>
      </c>
      <c r="B121" s="9">
        <v>150.33000000000001</v>
      </c>
      <c r="C121" s="9">
        <f>AVERAGE(B72:B121)</f>
        <v>138.95240000000001</v>
      </c>
      <c r="E121" s="7">
        <f>IF(B120=0,0,(B121-B120)/B120)</f>
        <v>1.808208045509966E-2</v>
      </c>
      <c r="F121">
        <v>1</v>
      </c>
      <c r="G121" t="str">
        <f>IF(F121&gt;F120,"BUY",IF(F121&lt;F120,"SELL","HOLD"))</f>
        <v>HOLD</v>
      </c>
      <c r="H121" s="7">
        <f>F120*E121</f>
        <v>1.808208045509966E-2</v>
      </c>
      <c r="I121" s="12">
        <f>I120*(1+E121)</f>
        <v>0.84774149890035522</v>
      </c>
      <c r="J121" s="12">
        <f>J120*(1+H121)</f>
        <v>0.84802843120663418</v>
      </c>
      <c r="K121" s="7">
        <f>I121/MAX(I$2:I121)-1</f>
        <v>-0.1844960399262231</v>
      </c>
      <c r="L121" s="7">
        <f>J121/MAX(J$2:J121)-1</f>
        <v>-0.1844960399262231</v>
      </c>
    </row>
    <row r="122" spans="1:12" x14ac:dyDescent="0.25">
      <c r="A122" s="1">
        <v>44000</v>
      </c>
      <c r="B122" s="9">
        <v>153.16</v>
      </c>
      <c r="C122" s="9">
        <f>AVERAGE(B73:B122)</f>
        <v>139.37320000000003</v>
      </c>
      <c r="E122" s="7">
        <f>IF(B121=0,0,(B122-B121)/B121)</f>
        <v>1.8825251114215284E-2</v>
      </c>
      <c r="F122">
        <v>1</v>
      </c>
      <c r="G122" t="str">
        <f>IF(F122&gt;F121,"BUY",IF(F122&lt;F121,"SELL","HOLD"))</f>
        <v>HOLD</v>
      </c>
      <c r="H122" s="7">
        <f>F121*E122</f>
        <v>1.8825251114215284E-2</v>
      </c>
      <c r="I122" s="12">
        <f>I121*(1+E122)</f>
        <v>0.86370044549709568</v>
      </c>
      <c r="J122" s="12">
        <f>J121*(1+H122)</f>
        <v>0.86399277937609309</v>
      </c>
      <c r="K122" s="7">
        <f>I122/MAX(I$2:I122)-1</f>
        <v>-0.16914397309319729</v>
      </c>
      <c r="L122" s="7">
        <f>J122/MAX(J$2:J122)-1</f>
        <v>-0.16914397309319729</v>
      </c>
    </row>
    <row r="123" spans="1:12" x14ac:dyDescent="0.25">
      <c r="A123" s="1">
        <v>44001</v>
      </c>
      <c r="B123" s="9">
        <v>150.82</v>
      </c>
      <c r="C123" s="9">
        <f>AVERAGE(B74:B123)</f>
        <v>139.65799999999999</v>
      </c>
      <c r="E123" s="7">
        <f>IF(B122=0,0,(B123-B122)/B122)</f>
        <v>-1.5278140506659725E-2</v>
      </c>
      <c r="F123">
        <v>1</v>
      </c>
      <c r="G123" t="str">
        <f>IF(F123&gt;F122,"BUY",IF(F123&lt;F122,"SELL","HOLD"))</f>
        <v>HOLD</v>
      </c>
      <c r="H123" s="7">
        <f>F122*E123</f>
        <v>-1.5278140506659725E-2</v>
      </c>
      <c r="I123" s="12">
        <f>I122*(1+E123)</f>
        <v>0.8505047087351264</v>
      </c>
      <c r="J123" s="12">
        <f>J122*(1+H123)</f>
        <v>0.85079257629604566</v>
      </c>
      <c r="K123" s="7">
        <f>I123/MAX(I$2:I123)-1</f>
        <v>-0.18183790821308454</v>
      </c>
      <c r="L123" s="7">
        <f>J123/MAX(J$2:J123)-1</f>
        <v>-0.18183790821308443</v>
      </c>
    </row>
    <row r="124" spans="1:12" x14ac:dyDescent="0.25">
      <c r="A124" s="1">
        <v>44004</v>
      </c>
      <c r="B124" s="9">
        <v>155.51</v>
      </c>
      <c r="C124" s="9">
        <f>AVERAGE(B75:B124)</f>
        <v>140.03060000000002</v>
      </c>
      <c r="E124" s="7">
        <f>IF(B123=0,0,(B124-B123)/B123)</f>
        <v>3.1096671528974922E-2</v>
      </c>
      <c r="F124">
        <v>1</v>
      </c>
      <c r="G124" t="str">
        <f>IF(F124&gt;F123,"BUY",IF(F124&lt;F123,"SELL","HOLD"))</f>
        <v>HOLD</v>
      </c>
      <c r="H124" s="7">
        <f>F123*E124</f>
        <v>3.1096671528974922E-2</v>
      </c>
      <c r="I124" s="12">
        <f>I123*(1+E124)</f>
        <v>0.87695257429650908</v>
      </c>
      <c r="J124" s="12">
        <f>J123*(1+H124)</f>
        <v>0.87724939358041409</v>
      </c>
      <c r="K124" s="7">
        <f>I124/MAX(I$2:I124)-1</f>
        <v>-0.15639579038732776</v>
      </c>
      <c r="L124" s="7">
        <f>J124/MAX(J$2:J124)-1</f>
        <v>-0.15639579038732776</v>
      </c>
    </row>
    <row r="125" spans="1:12" x14ac:dyDescent="0.25">
      <c r="A125" s="1">
        <v>44005</v>
      </c>
      <c r="B125" s="9">
        <v>151.62</v>
      </c>
      <c r="C125" s="9">
        <f>AVERAGE(B76:B125)</f>
        <v>140.2312</v>
      </c>
      <c r="E125" s="7">
        <f>IF(B124=0,0,(B125-B124)/B124)</f>
        <v>-2.5014468522924483E-2</v>
      </c>
      <c r="F125">
        <v>1</v>
      </c>
      <c r="G125" t="str">
        <f>IF(F125&gt;F124,"BUY",IF(F125&lt;F124,"SELL","HOLD"))</f>
        <v>HOLD</v>
      </c>
      <c r="H125" s="7">
        <f>F124*E125</f>
        <v>-2.5014468522924483E-2</v>
      </c>
      <c r="I125" s="12">
        <f>I124*(1+E125)</f>
        <v>0.85501607173067151</v>
      </c>
      <c r="J125" s="12">
        <f>J124*(1+H125)</f>
        <v>0.85530546623794224</v>
      </c>
      <c r="K125" s="7">
        <f>I125/MAX(I$2:I125)-1</f>
        <v>-0.17749810133449051</v>
      </c>
      <c r="L125" s="7">
        <f>J125/MAX(J$2:J125)-1</f>
        <v>-0.17749810133449051</v>
      </c>
    </row>
    <row r="126" spans="1:12" x14ac:dyDescent="0.25">
      <c r="A126" s="1">
        <v>44006</v>
      </c>
      <c r="B126" s="9">
        <v>153.86000000000001</v>
      </c>
      <c r="C126" s="9">
        <f>AVERAGE(B77:B126)</f>
        <v>140.61660000000001</v>
      </c>
      <c r="E126" s="7">
        <f>IF(B125=0,0,(B126-B125)/B125)</f>
        <v>1.4773776546629792E-2</v>
      </c>
      <c r="F126">
        <v>1</v>
      </c>
      <c r="G126" t="str">
        <f>IF(F126&gt;F125,"BUY",IF(F126&lt;F125,"SELL","HOLD"))</f>
        <v>HOLD</v>
      </c>
      <c r="H126" s="7">
        <f>F125*E126</f>
        <v>1.4773776546629792E-2</v>
      </c>
      <c r="I126" s="12">
        <f>I125*(1+E126)</f>
        <v>0.86764788811819771</v>
      </c>
      <c r="J126" s="12">
        <f>J125*(1+H126)</f>
        <v>0.86794155807525264</v>
      </c>
      <c r="K126" s="7">
        <f>I126/MAX(I$2:I126)-1</f>
        <v>-0.16534664207442751</v>
      </c>
      <c r="L126" s="7">
        <f>J126/MAX(J$2:J126)-1</f>
        <v>-0.16534664207442751</v>
      </c>
    </row>
    <row r="127" spans="1:12" x14ac:dyDescent="0.25">
      <c r="A127" s="1">
        <v>44007</v>
      </c>
      <c r="B127" s="9">
        <v>161.05000000000001</v>
      </c>
      <c r="C127" s="9">
        <f>AVERAGE(B78:B127)</f>
        <v>141.09360000000004</v>
      </c>
      <c r="E127" s="7">
        <f>IF(B126=0,0,(B127-B126)/B126)</f>
        <v>4.6730794228519418E-2</v>
      </c>
      <c r="F127">
        <v>1</v>
      </c>
      <c r="G127" t="str">
        <f>IF(F127&gt;F126,"BUY",IF(F127&lt;F126,"SELL","HOLD"))</f>
        <v>HOLD</v>
      </c>
      <c r="H127" s="7">
        <f>F126*E127</f>
        <v>4.6730794228519418E-2</v>
      </c>
      <c r="I127" s="12">
        <f>I126*(1+E127)</f>
        <v>0.90819376304065857</v>
      </c>
      <c r="J127" s="12">
        <f>J126*(1+H127)</f>
        <v>0.90850115642804774</v>
      </c>
      <c r="K127" s="7">
        <f>I127/MAX(I$2:I127)-1</f>
        <v>-0.12634262775306482</v>
      </c>
      <c r="L127" s="7">
        <f>J127/MAX(J$2:J127)-1</f>
        <v>-0.12634262775306493</v>
      </c>
    </row>
    <row r="128" spans="1:12" x14ac:dyDescent="0.25">
      <c r="A128" s="1">
        <v>44008</v>
      </c>
      <c r="B128" s="9">
        <v>158.35</v>
      </c>
      <c r="C128" s="9">
        <f>AVERAGE(B79:B128)</f>
        <v>141.50340000000003</v>
      </c>
      <c r="E128" s="7">
        <f>IF(B127=0,0,(B128-B127)/B127)</f>
        <v>-1.6764979819931802E-2</v>
      </c>
      <c r="F128">
        <v>1</v>
      </c>
      <c r="G128" t="str">
        <f>IF(F128&gt;F127,"BUY",IF(F128&lt;F127,"SELL","HOLD"))</f>
        <v>HOLD</v>
      </c>
      <c r="H128" s="7">
        <f>F127*E128</f>
        <v>-1.6764979819931802E-2</v>
      </c>
      <c r="I128" s="12">
        <f>I127*(1+E128)</f>
        <v>0.892967912930694</v>
      </c>
      <c r="J128" s="12">
        <f>J127*(1+H128)</f>
        <v>0.89327015287414679</v>
      </c>
      <c r="K128" s="7">
        <f>I128/MAX(I$2:I128)-1</f>
        <v>-0.14098947596831934</v>
      </c>
      <c r="L128" s="7">
        <f>J128/MAX(J$2:J128)-1</f>
        <v>-0.14098947596831946</v>
      </c>
    </row>
    <row r="129" spans="1:12" x14ac:dyDescent="0.25">
      <c r="A129" s="1">
        <v>44011</v>
      </c>
      <c r="B129" s="9">
        <v>157.03</v>
      </c>
      <c r="C129" s="9">
        <f>AVERAGE(B80:B129)</f>
        <v>141.89520000000002</v>
      </c>
      <c r="E129" s="7">
        <f>IF(B128=0,0,(B129-B128)/B128)</f>
        <v>-8.3359646353015036E-3</v>
      </c>
      <c r="F129">
        <v>1</v>
      </c>
      <c r="G129" t="str">
        <f>IF(F129&gt;F128,"BUY",IF(F129&lt;F128,"SELL","HOLD"))</f>
        <v>HOLD</v>
      </c>
      <c r="H129" s="7">
        <f>F128*E129</f>
        <v>-8.3359646353015036E-3</v>
      </c>
      <c r="I129" s="12">
        <f>I128*(1+E129)</f>
        <v>0.88552416398804479</v>
      </c>
      <c r="J129" s="12">
        <f>J128*(1+H129)</f>
        <v>0.88582388447001759</v>
      </c>
      <c r="K129" s="7">
        <f>I129/MAX(I$2:I129)-1</f>
        <v>-0.14815015731799919</v>
      </c>
      <c r="L129" s="7">
        <f>J129/MAX(J$2:J129)-1</f>
        <v>-0.1481501573179993</v>
      </c>
    </row>
    <row r="130" spans="1:12" x14ac:dyDescent="0.25">
      <c r="A130" s="1">
        <v>44012</v>
      </c>
      <c r="B130" s="9">
        <v>157.81</v>
      </c>
      <c r="C130" s="9">
        <f>AVERAGE(B81:B130)</f>
        <v>142.28920000000002</v>
      </c>
      <c r="E130" s="7">
        <f>IF(B129=0,0,(B130-B129)/B129)</f>
        <v>4.967203719034587E-3</v>
      </c>
      <c r="F130">
        <v>1</v>
      </c>
      <c r="G130" t="str">
        <f>IF(F130&gt;F129,"BUY",IF(F130&lt;F129,"SELL","HOLD"))</f>
        <v>HOLD</v>
      </c>
      <c r="H130" s="7">
        <f>F129*E130</f>
        <v>4.967203719034587E-3</v>
      </c>
      <c r="I130" s="12">
        <f>I129*(1+E130)</f>
        <v>0.88992274290870133</v>
      </c>
      <c r="J130" s="12">
        <f>J129*(1+H130)</f>
        <v>0.89022395216336681</v>
      </c>
      <c r="K130" s="7">
        <f>I130/MAX(I$2:I130)-1</f>
        <v>-0.14391884561137003</v>
      </c>
      <c r="L130" s="7">
        <f>J130/MAX(J$2:J130)-1</f>
        <v>-0.14391884561137014</v>
      </c>
    </row>
    <row r="131" spans="1:12" x14ac:dyDescent="0.25">
      <c r="A131" s="1">
        <v>44013</v>
      </c>
      <c r="B131" s="9">
        <v>156.69999999999999</v>
      </c>
      <c r="C131" s="9">
        <f>AVERAGE(B82:B131)</f>
        <v>142.76240000000001</v>
      </c>
      <c r="E131" s="7">
        <f>IF(B130=0,0,(B131-B130)/B130)</f>
        <v>-7.0337747924720459E-3</v>
      </c>
      <c r="F131">
        <v>1</v>
      </c>
      <c r="G131" t="str">
        <f>IF(F131&gt;F130,"BUY",IF(F131&lt;F130,"SELL","HOLD"))</f>
        <v>HOLD</v>
      </c>
      <c r="H131" s="7">
        <f>F130*E131</f>
        <v>-7.0337747924720459E-3</v>
      </c>
      <c r="I131" s="12">
        <f>I130*(1+E131)</f>
        <v>0.88366322675238251</v>
      </c>
      <c r="J131" s="12">
        <f>J130*(1+H131)</f>
        <v>0.88396231736898534</v>
      </c>
      <c r="K131" s="7">
        <f>I131/MAX(I$2:I131)-1</f>
        <v>-0.1499403276554192</v>
      </c>
      <c r="L131" s="7">
        <f>J131/MAX(J$2:J131)-1</f>
        <v>-0.1499403276554192</v>
      </c>
    </row>
    <row r="132" spans="1:12" x14ac:dyDescent="0.25">
      <c r="A132" s="1">
        <v>44014</v>
      </c>
      <c r="B132" s="9">
        <v>152.30000000000001</v>
      </c>
      <c r="C132" s="9">
        <f>AVERAGE(B83:B132)</f>
        <v>143.15140000000002</v>
      </c>
      <c r="E132" s="7">
        <f>IF(B131=0,0,(B132-B131)/B131)</f>
        <v>-2.8079132099553143E-2</v>
      </c>
      <c r="F132">
        <v>1</v>
      </c>
      <c r="G132" t="str">
        <f>IF(F132&gt;F131,"BUY",IF(F132&lt;F131,"SELL","HOLD"))</f>
        <v>HOLD</v>
      </c>
      <c r="H132" s="7">
        <f>F131*E132</f>
        <v>-2.8079132099553143E-2</v>
      </c>
      <c r="I132" s="12">
        <f>I131*(1+E132)</f>
        <v>0.85885073027688497</v>
      </c>
      <c r="J132" s="12">
        <f>J131*(1+H132)</f>
        <v>0.85914142268855442</v>
      </c>
      <c r="K132" s="7">
        <f>I132/MAX(I$2:I132)-1</f>
        <v>-0.17380926548768549</v>
      </c>
      <c r="L132" s="7">
        <f>J132/MAX(J$2:J132)-1</f>
        <v>-0.1738092654876856</v>
      </c>
    </row>
    <row r="133" spans="1:12" x14ac:dyDescent="0.25">
      <c r="A133" s="1">
        <v>44015</v>
      </c>
      <c r="B133" s="9">
        <v>152.97</v>
      </c>
      <c r="C133" s="9">
        <f>AVERAGE(B84:B133)</f>
        <v>143.52680000000001</v>
      </c>
      <c r="E133" s="7">
        <f>IF(B132=0,0,(B133-B132)/B132)</f>
        <v>4.3992120814181713E-3</v>
      </c>
      <c r="F133">
        <v>1</v>
      </c>
      <c r="G133" t="str">
        <f>IF(F133&gt;F132,"BUY",IF(F133&lt;F132,"SELL","HOLD"))</f>
        <v>HOLD</v>
      </c>
      <c r="H133" s="7">
        <f>F132*E133</f>
        <v>4.3992120814181713E-3</v>
      </c>
      <c r="I133" s="12">
        <f>I132*(1+E133)</f>
        <v>0.86262899678565397</v>
      </c>
      <c r="J133" s="12">
        <f>J132*(1+H133)</f>
        <v>0.86292096801489282</v>
      </c>
      <c r="K133" s="7">
        <f>I133/MAX(I$2:I133)-1</f>
        <v>-0.17017467722686308</v>
      </c>
      <c r="L133" s="7">
        <f>J133/MAX(J$2:J133)-1</f>
        <v>-0.17017467722686319</v>
      </c>
    </row>
    <row r="134" spans="1:12" x14ac:dyDescent="0.25">
      <c r="A134" s="1">
        <v>44018</v>
      </c>
      <c r="B134" s="9">
        <v>150.18</v>
      </c>
      <c r="C134" s="9">
        <f>AVERAGE(B85:B134)</f>
        <v>143.75919999999999</v>
      </c>
      <c r="E134" s="7">
        <f>IF(B133=0,0,(B134-B133)/B133)</f>
        <v>-1.8238870366738526E-2</v>
      </c>
      <c r="F134">
        <v>1</v>
      </c>
      <c r="G134" t="str">
        <f>IF(F134&gt;F133,"BUY",IF(F134&lt;F133,"SELL","HOLD"))</f>
        <v>HOLD</v>
      </c>
      <c r="H134" s="7">
        <f>F133*E134</f>
        <v>-1.8238870366738526E-2</v>
      </c>
      <c r="I134" s="12">
        <f>I133*(1+E134)</f>
        <v>0.84689561833869065</v>
      </c>
      <c r="J134" s="12">
        <f>J133*(1+H134)</f>
        <v>0.84718226434252863</v>
      </c>
      <c r="K134" s="7">
        <f>I134/MAX(I$2:I134)-1</f>
        <v>-0.18530975371595937</v>
      </c>
      <c r="L134" s="7">
        <f>J134/MAX(J$2:J134)-1</f>
        <v>-0.18530975371595937</v>
      </c>
    </row>
    <row r="135" spans="1:12" x14ac:dyDescent="0.25">
      <c r="A135" s="1">
        <v>44019</v>
      </c>
      <c r="B135" s="9">
        <v>152.06</v>
      </c>
      <c r="C135" s="9">
        <f>AVERAGE(B86:B135)</f>
        <v>144.0496</v>
      </c>
      <c r="E135" s="7">
        <f>IF(B134=0,0,(B135-B134)/B134)</f>
        <v>1.251831135970166E-2</v>
      </c>
      <c r="F135">
        <v>1</v>
      </c>
      <c r="G135" t="str">
        <f>IF(F135&gt;F134,"BUY",IF(F135&lt;F134,"SELL","HOLD"))</f>
        <v>HOLD</v>
      </c>
      <c r="H135" s="7">
        <f>F134*E135</f>
        <v>1.251831135970166E-2</v>
      </c>
      <c r="I135" s="12">
        <f>I134*(1+E135)</f>
        <v>0.85749732137822143</v>
      </c>
      <c r="J135" s="12">
        <f>J134*(1+H135)</f>
        <v>0.85778755570598542</v>
      </c>
      <c r="K135" s="7">
        <f>I135/MAX(I$2:I135)-1</f>
        <v>-0.17511120755126375</v>
      </c>
      <c r="L135" s="7">
        <f>J135/MAX(J$2:J135)-1</f>
        <v>-0.17511120755126375</v>
      </c>
    </row>
    <row r="136" spans="1:12" x14ac:dyDescent="0.25">
      <c r="A136" s="1">
        <v>44020</v>
      </c>
      <c r="B136" s="9">
        <v>149.71</v>
      </c>
      <c r="C136" s="9">
        <f>AVERAGE(B87:B136)</f>
        <v>144.32920000000001</v>
      </c>
      <c r="E136" s="7">
        <f>IF(B135=0,0,(B136-B135)/B135)</f>
        <v>-1.5454425884519231E-2</v>
      </c>
      <c r="F136">
        <v>1</v>
      </c>
      <c r="G136" t="str">
        <f>IF(F136&gt;F135,"BUY",IF(F136&lt;F135,"SELL","HOLD"))</f>
        <v>HOLD</v>
      </c>
      <c r="H136" s="7">
        <f>F135*E136</f>
        <v>-1.5454425884519231E-2</v>
      </c>
      <c r="I136" s="12">
        <f>I135*(1+E136)</f>
        <v>0.84424519257880792</v>
      </c>
      <c r="J136" s="12">
        <f>J135*(1+H136)</f>
        <v>0.8445309415016643</v>
      </c>
      <c r="K136" s="7">
        <f>I136/MAX(I$2:I136)-1</f>
        <v>-0.18785939025713327</v>
      </c>
      <c r="L136" s="7">
        <f>J136/MAX(J$2:J136)-1</f>
        <v>-0.18785939025713339</v>
      </c>
    </row>
    <row r="137" spans="1:12" x14ac:dyDescent="0.25">
      <c r="A137" s="1">
        <v>44021</v>
      </c>
      <c r="B137" s="9">
        <v>154.81</v>
      </c>
      <c r="C137" s="9">
        <f>AVERAGE(B88:B137)</f>
        <v>144.72980000000001</v>
      </c>
      <c r="E137" s="7">
        <f>IF(B136=0,0,(B137-B136)/B136)</f>
        <v>3.4065860663950266E-2</v>
      </c>
      <c r="F137">
        <v>1</v>
      </c>
      <c r="G137" t="str">
        <f>IF(F137&gt;F136,"BUY",IF(F137&lt;F136,"SELL","HOLD"))</f>
        <v>HOLD</v>
      </c>
      <c r="H137" s="7">
        <f>F136*E137</f>
        <v>3.4065860663950266E-2</v>
      </c>
      <c r="I137" s="12">
        <f>I136*(1+E137)</f>
        <v>0.8730051316754075</v>
      </c>
      <c r="J137" s="12">
        <f>J136*(1+H137)</f>
        <v>0.87330061488125477</v>
      </c>
      <c r="K137" s="7">
        <f>I137/MAX(I$2:I137)-1</f>
        <v>-0.16019312140609721</v>
      </c>
      <c r="L137" s="7">
        <f>J137/MAX(J$2:J137)-1</f>
        <v>-0.16019312140609732</v>
      </c>
    </row>
    <row r="138" spans="1:12" x14ac:dyDescent="0.25">
      <c r="A138" s="1">
        <v>44022</v>
      </c>
      <c r="B138" s="9">
        <v>152.84</v>
      </c>
      <c r="C138" s="9">
        <f>AVERAGE(B89:B138)</f>
        <v>145.03380000000001</v>
      </c>
      <c r="E138" s="7">
        <f>IF(B137=0,0,(B138-B137)/B137)</f>
        <v>-1.2725276144951869E-2</v>
      </c>
      <c r="F138">
        <v>1</v>
      </c>
      <c r="G138" t="str">
        <f>IF(F138&gt;F137,"BUY",IF(F138&lt;F137,"SELL","HOLD"))</f>
        <v>HOLD</v>
      </c>
      <c r="H138" s="7">
        <f>F137*E138</f>
        <v>-1.2725276144951869E-2</v>
      </c>
      <c r="I138" s="12">
        <f>I137*(1+E138)</f>
        <v>0.86189590029887786</v>
      </c>
      <c r="J138" s="12">
        <f>J137*(1+H138)</f>
        <v>0.86218762339933452</v>
      </c>
      <c r="K138" s="7">
        <f>I138/MAX(I$2:I138)-1</f>
        <v>-0.17087989584463459</v>
      </c>
      <c r="L138" s="7">
        <f>J138/MAX(J$2:J138)-1</f>
        <v>-0.17087989584463481</v>
      </c>
    </row>
    <row r="139" spans="1:12" x14ac:dyDescent="0.25">
      <c r="A139" s="1">
        <v>44025</v>
      </c>
      <c r="B139" s="9">
        <v>152.32</v>
      </c>
      <c r="C139" s="9">
        <f>AVERAGE(B90:B139)</f>
        <v>145.30080000000001</v>
      </c>
      <c r="E139" s="7">
        <f>IF(B138=0,0,(B139-B138)/B138)</f>
        <v>-3.4022507197069497E-3</v>
      </c>
      <c r="F139">
        <v>1</v>
      </c>
      <c r="G139" t="str">
        <f>IF(F139&gt;F138,"BUY",IF(F139&lt;F138,"SELL","HOLD"))</f>
        <v>HOLD</v>
      </c>
      <c r="H139" s="7">
        <f>F138*E139</f>
        <v>-3.4022507197069497E-3</v>
      </c>
      <c r="I139" s="12">
        <f>I138*(1+E139)</f>
        <v>0.85896351435177354</v>
      </c>
      <c r="J139" s="12">
        <f>J138*(1+H139)</f>
        <v>0.85925424493710179</v>
      </c>
      <c r="K139" s="7">
        <f>I139/MAX(I$2:I139)-1</f>
        <v>-0.17370077031572073</v>
      </c>
      <c r="L139" s="7">
        <f>J139/MAX(J$2:J139)-1</f>
        <v>-0.17370077031572073</v>
      </c>
    </row>
    <row r="140" spans="1:12" x14ac:dyDescent="0.25">
      <c r="A140" s="1">
        <v>44026</v>
      </c>
      <c r="B140" s="9">
        <v>155.25</v>
      </c>
      <c r="C140" s="9">
        <f>AVERAGE(B91:B140)</f>
        <v>145.64760000000001</v>
      </c>
      <c r="E140" s="7">
        <f>IF(B139=0,0,(B140-B139)/B139)</f>
        <v>1.9235819327731139E-2</v>
      </c>
      <c r="F140">
        <v>1</v>
      </c>
      <c r="G140" t="str">
        <f>IF(F140&gt;F139,"BUY",IF(F140&lt;F139,"SELL","HOLD"))</f>
        <v>HOLD</v>
      </c>
      <c r="H140" s="7">
        <f>F139*E140</f>
        <v>1.9235819327731139E-2</v>
      </c>
      <c r="I140" s="12">
        <f>I139*(1+E140)</f>
        <v>0.8754863813229572</v>
      </c>
      <c r="J140" s="12">
        <f>J139*(1+H140)</f>
        <v>0.87578270434929784</v>
      </c>
      <c r="K140" s="7">
        <f>I140/MAX(I$2:I140)-1</f>
        <v>-0.15780622762287055</v>
      </c>
      <c r="L140" s="7">
        <f>J140/MAX(J$2:J140)-1</f>
        <v>-0.15780622762287067</v>
      </c>
    </row>
    <row r="141" spans="1:12" x14ac:dyDescent="0.25">
      <c r="A141" s="1">
        <v>44027</v>
      </c>
      <c r="B141" s="9">
        <v>151.9</v>
      </c>
      <c r="C141" s="9">
        <f>AVERAGE(B92:B141)</f>
        <v>145.89080000000001</v>
      </c>
      <c r="E141" s="7">
        <f>IF(B140=0,0,(B141-B140)/B140)</f>
        <v>-2.1578099838969366E-2</v>
      </c>
      <c r="F141">
        <v>1</v>
      </c>
      <c r="G141" t="str">
        <f>IF(F141&gt;F140,"BUY",IF(F141&lt;F140,"SELL","HOLD"))</f>
        <v>HOLD</v>
      </c>
      <c r="H141" s="7">
        <f>F140*E141</f>
        <v>-2.1578099838969366E-2</v>
      </c>
      <c r="I141" s="12">
        <f>I140*(1+E141)</f>
        <v>0.85659504877911241</v>
      </c>
      <c r="J141" s="12">
        <f>J140*(1+H141)</f>
        <v>0.85688497771760608</v>
      </c>
      <c r="K141" s="7">
        <f>I141/MAX(I$2:I141)-1</f>
        <v>-0.17597916892698251</v>
      </c>
      <c r="L141" s="7">
        <f>J141/MAX(J$2:J141)-1</f>
        <v>-0.17597916892698262</v>
      </c>
    </row>
    <row r="142" spans="1:12" x14ac:dyDescent="0.25">
      <c r="A142" s="1">
        <v>44028</v>
      </c>
      <c r="B142" s="9">
        <v>153.04</v>
      </c>
      <c r="C142" s="9">
        <f>AVERAGE(B93:B142)</f>
        <v>146.143</v>
      </c>
      <c r="E142" s="7">
        <f>IF(B141=0,0,(B142-B141)/B141)</f>
        <v>7.5049374588544195E-3</v>
      </c>
      <c r="F142">
        <v>1</v>
      </c>
      <c r="G142" t="str">
        <f>IF(F142&gt;F141,"BUY",IF(F142&lt;F141,"SELL","HOLD"))</f>
        <v>HOLD</v>
      </c>
      <c r="H142" s="7">
        <f>F141*E142</f>
        <v>7.5049374588544195E-3</v>
      </c>
      <c r="I142" s="12">
        <f>I141*(1+E142)</f>
        <v>0.86302374104776403</v>
      </c>
      <c r="J142" s="12">
        <f>J141*(1+H142)</f>
        <v>0.8633158458848087</v>
      </c>
      <c r="K142" s="7">
        <f>I142/MAX(I$2:I142)-1</f>
        <v>-0.1697949441249863</v>
      </c>
      <c r="L142" s="7">
        <f>J142/MAX(J$2:J142)-1</f>
        <v>-0.1697949441249863</v>
      </c>
    </row>
    <row r="143" spans="1:12" x14ac:dyDescent="0.25">
      <c r="A143" s="1">
        <v>44029</v>
      </c>
      <c r="B143" s="9">
        <v>157.5</v>
      </c>
      <c r="C143" s="9">
        <f>AVERAGE(B94:B143)</f>
        <v>146.42160000000001</v>
      </c>
      <c r="E143" s="7">
        <f>IF(B142=0,0,(B143-B142)/B142)</f>
        <v>2.9142707788813435E-2</v>
      </c>
      <c r="F143">
        <v>1</v>
      </c>
      <c r="G143" t="str">
        <f>IF(F143&gt;F142,"BUY",IF(F143&lt;F142,"SELL","HOLD"))</f>
        <v>HOLD</v>
      </c>
      <c r="H143" s="7">
        <f>F142*E143</f>
        <v>2.9142707788813435E-2</v>
      </c>
      <c r="I143" s="12">
        <f>I142*(1+E143)</f>
        <v>0.88817458974792751</v>
      </c>
      <c r="J143" s="12">
        <f>J142*(1+H143)</f>
        <v>0.88847520731088192</v>
      </c>
      <c r="K143" s="7">
        <f>I143/MAX(I$2:I143)-1</f>
        <v>-0.14560052077682528</v>
      </c>
      <c r="L143" s="7">
        <f>J143/MAX(J$2:J143)-1</f>
        <v>-0.14560052077682528</v>
      </c>
    </row>
    <row r="144" spans="1:12" x14ac:dyDescent="0.25">
      <c r="A144" s="1">
        <v>44032</v>
      </c>
      <c r="B144" s="9">
        <v>152.91999999999999</v>
      </c>
      <c r="C144" s="9">
        <f>AVERAGE(B95:B144)</f>
        <v>146.64019999999999</v>
      </c>
      <c r="E144" s="7">
        <f>IF(B143=0,0,(B144-B143)/B143)</f>
        <v>-2.907936507936516E-2</v>
      </c>
      <c r="F144">
        <v>1</v>
      </c>
      <c r="G144" t="str">
        <f>IF(F144&gt;F143,"BUY",IF(F144&lt;F143,"SELL","HOLD"))</f>
        <v>HOLD</v>
      </c>
      <c r="H144" s="7">
        <f>F143*E144</f>
        <v>-2.907936507936516E-2</v>
      </c>
      <c r="I144" s="12">
        <f>I143*(1+E144)</f>
        <v>0.86234703659843215</v>
      </c>
      <c r="J144" s="12">
        <f>J143*(1+H144)</f>
        <v>0.86263891239352419</v>
      </c>
      <c r="K144" s="7">
        <f>I144/MAX(I$2:I144)-1</f>
        <v>-0.17044591515677543</v>
      </c>
      <c r="L144" s="7">
        <f>J144/MAX(J$2:J144)-1</f>
        <v>-0.17044591515677532</v>
      </c>
    </row>
    <row r="145" spans="1:12" x14ac:dyDescent="0.25">
      <c r="A145" s="1">
        <v>44033</v>
      </c>
      <c r="B145" s="9">
        <v>153.94</v>
      </c>
      <c r="C145" s="9">
        <f>AVERAGE(B96:B145)</f>
        <v>146.88939999999999</v>
      </c>
      <c r="E145" s="7">
        <f>IF(B144=0,0,(B145-B144)/B144)</f>
        <v>6.6701543290610147E-3</v>
      </c>
      <c r="F145">
        <v>1</v>
      </c>
      <c r="G145" t="str">
        <f>IF(F145&gt;F144,"BUY",IF(F145&lt;F144,"SELL","HOLD"))</f>
        <v>HOLD</v>
      </c>
      <c r="H145" s="7">
        <f>F144*E145</f>
        <v>6.6701543290610147E-3</v>
      </c>
      <c r="I145" s="12">
        <f>I144*(1+E145)</f>
        <v>0.86809902441775211</v>
      </c>
      <c r="J145" s="12">
        <f>J144*(1+H145)</f>
        <v>0.86839284706944242</v>
      </c>
      <c r="K145" s="7">
        <f>I145/MAX(I$2:I145)-1</f>
        <v>-0.16491266138656824</v>
      </c>
      <c r="L145" s="7">
        <f>J145/MAX(J$2:J145)-1</f>
        <v>-0.16491266138656802</v>
      </c>
    </row>
    <row r="146" spans="1:12" x14ac:dyDescent="0.25">
      <c r="A146" s="1">
        <v>44034</v>
      </c>
      <c r="B146" s="9">
        <v>155.19999999999999</v>
      </c>
      <c r="C146" s="9">
        <f>AVERAGE(B97:B146)</f>
        <v>147.17759999999998</v>
      </c>
      <c r="E146" s="7">
        <f>IF(B145=0,0,(B146-B145)/B145)</f>
        <v>8.1850071456410992E-3</v>
      </c>
      <c r="F146">
        <v>1</v>
      </c>
      <c r="G146" t="str">
        <f>IF(F146&gt;F145,"BUY",IF(F146&lt;F145,"SELL","HOLD"))</f>
        <v>HOLD</v>
      </c>
      <c r="H146" s="7">
        <f>F145*E146</f>
        <v>8.1850071456410992E-3</v>
      </c>
      <c r="I146" s="12">
        <f>I145*(1+E146)</f>
        <v>0.87520442113573549</v>
      </c>
      <c r="J146" s="12">
        <f>J145*(1+H146)</f>
        <v>0.87550064872792943</v>
      </c>
      <c r="K146" s="7">
        <f>I146/MAX(I$2:I146)-1</f>
        <v>-0.15807746555278279</v>
      </c>
      <c r="L146" s="7">
        <f>J146/MAX(J$2:J146)-1</f>
        <v>-0.15807746555278268</v>
      </c>
    </row>
    <row r="147" spans="1:12" x14ac:dyDescent="0.25">
      <c r="A147" s="1">
        <v>44035</v>
      </c>
      <c r="B147" s="9">
        <v>158.09</v>
      </c>
      <c r="C147" s="9">
        <f>AVERAGE(B98:B147)</f>
        <v>147.59739999999999</v>
      </c>
      <c r="E147" s="7">
        <f>IF(B146=0,0,(B147-B146)/B146)</f>
        <v>1.8621134020618654E-2</v>
      </c>
      <c r="F147">
        <v>1</v>
      </c>
      <c r="G147" t="str">
        <f>IF(F147&gt;F146,"BUY",IF(F147&lt;F146,"SELL","HOLD"))</f>
        <v>HOLD</v>
      </c>
      <c r="H147" s="7">
        <f>F146*E147</f>
        <v>1.8621134020618654E-2</v>
      </c>
      <c r="I147" s="12">
        <f>I146*(1+E147)</f>
        <v>0.89150171995714189</v>
      </c>
      <c r="J147" s="12">
        <f>J146*(1+H147)</f>
        <v>0.89180346364303076</v>
      </c>
      <c r="K147" s="7">
        <f>I147/MAX(I$2:I147)-1</f>
        <v>-0.14239991320386236</v>
      </c>
      <c r="L147" s="7">
        <f>J147/MAX(J$2:J147)-1</f>
        <v>-0.14239991320386214</v>
      </c>
    </row>
    <row r="148" spans="1:12" x14ac:dyDescent="0.25">
      <c r="A148" s="1">
        <v>44036</v>
      </c>
      <c r="B148" s="9">
        <v>154.66</v>
      </c>
      <c r="C148" s="9">
        <f>AVERAGE(B99:B148)</f>
        <v>147.92420000000001</v>
      </c>
      <c r="E148" s="7">
        <f>IF(B147=0,0,(B148-B147)/B147)</f>
        <v>-2.1696501992535939E-2</v>
      </c>
      <c r="F148">
        <v>1</v>
      </c>
      <c r="G148" t="str">
        <f>IF(F148&gt;F147,"BUY",IF(F148&lt;F147,"SELL","HOLD"))</f>
        <v>HOLD</v>
      </c>
      <c r="H148" s="7">
        <f>F147*E148</f>
        <v>-2.1696501992535939E-2</v>
      </c>
      <c r="I148" s="12">
        <f>I147*(1+E148)</f>
        <v>0.8721592511137426</v>
      </c>
      <c r="J148" s="12">
        <f>J147*(1+H148)</f>
        <v>0.87245444801714933</v>
      </c>
      <c r="K148" s="7">
        <f>I148/MAX(I$2:I148)-1</f>
        <v>-0.1610068351958337</v>
      </c>
      <c r="L148" s="7">
        <f>J148/MAX(J$2:J148)-1</f>
        <v>-0.16100683519583348</v>
      </c>
    </row>
    <row r="149" spans="1:12" x14ac:dyDescent="0.25">
      <c r="A149" s="1">
        <v>44039</v>
      </c>
      <c r="B149" s="9">
        <v>151.03</v>
      </c>
      <c r="C149" s="9">
        <f>AVERAGE(B100:B149)</f>
        <v>148.15559999999999</v>
      </c>
      <c r="E149" s="7">
        <f>IF(B148=0,0,(B149-B148)/B148)</f>
        <v>-2.3470839260312917E-2</v>
      </c>
      <c r="F149">
        <v>1</v>
      </c>
      <c r="G149" t="str">
        <f>IF(F149&gt;F148,"BUY",IF(F149&lt;F148,"SELL","HOLD"))</f>
        <v>HOLD</v>
      </c>
      <c r="H149" s="7">
        <f>F148*E149</f>
        <v>-2.3470839260312917E-2</v>
      </c>
      <c r="I149" s="12">
        <f>I148*(1+E149)</f>
        <v>0.85168894152145702</v>
      </c>
      <c r="J149" s="12">
        <f>J148*(1+H149)</f>
        <v>0.85197720990579384</v>
      </c>
      <c r="K149" s="7">
        <f>I149/MAX(I$2:I149)-1</f>
        <v>-0.18069870890745354</v>
      </c>
      <c r="L149" s="7">
        <f>J149/MAX(J$2:J149)-1</f>
        <v>-0.18069870890745321</v>
      </c>
    </row>
    <row r="150" spans="1:12" x14ac:dyDescent="0.25">
      <c r="A150" s="1">
        <v>44040</v>
      </c>
      <c r="B150" s="9">
        <v>153.06</v>
      </c>
      <c r="C150" s="9">
        <f>AVERAGE(B101:B150)</f>
        <v>148.4188</v>
      </c>
      <c r="E150" s="7">
        <f>IF(B149=0,0,(B150-B149)/B149)</f>
        <v>1.3441038204330272E-2</v>
      </c>
      <c r="F150">
        <v>1</v>
      </c>
      <c r="G150" t="str">
        <f>IF(F150&gt;F149,"BUY",IF(F150&lt;F149,"SELL","HOLD"))</f>
        <v>HOLD</v>
      </c>
      <c r="H150" s="7">
        <f>F149*E150</f>
        <v>1.3441038204330272E-2</v>
      </c>
      <c r="I150" s="12">
        <f>I149*(1+E150)</f>
        <v>0.86313652512265249</v>
      </c>
      <c r="J150" s="12">
        <f>J149*(1+H150)</f>
        <v>0.86342866813335628</v>
      </c>
      <c r="K150" s="7">
        <f>I150/MAX(I$2:I150)-1</f>
        <v>-0.16968644895302154</v>
      </c>
      <c r="L150" s="7">
        <f>J150/MAX(J$2:J150)-1</f>
        <v>-0.16968644895302121</v>
      </c>
    </row>
    <row r="151" spans="1:12" x14ac:dyDescent="0.25">
      <c r="A151" s="1">
        <v>44041</v>
      </c>
      <c r="B151" s="9">
        <v>154.44</v>
      </c>
      <c r="C151" s="9">
        <f>AVERAGE(B102:B151)</f>
        <v>148.71459999999999</v>
      </c>
      <c r="E151" s="7">
        <f>IF(B150=0,0,(B151-B150)/B150)</f>
        <v>9.016072128576998E-3</v>
      </c>
      <c r="F151">
        <v>1</v>
      </c>
      <c r="G151" t="str">
        <f>IF(F151&gt;F150,"BUY",IF(F151&lt;F150,"SELL","HOLD"))</f>
        <v>HOLD</v>
      </c>
      <c r="H151" s="7">
        <f>F150*E151</f>
        <v>9.016072128576998E-3</v>
      </c>
      <c r="I151" s="12">
        <f>I150*(1+E151)</f>
        <v>0.87091862628996763</v>
      </c>
      <c r="J151" s="12">
        <f>J150*(1+H151)</f>
        <v>0.8712134032831278</v>
      </c>
      <c r="K151" s="7">
        <f>I151/MAX(I$2:I151)-1</f>
        <v>-0.16220028208744708</v>
      </c>
      <c r="L151" s="7">
        <f>J151/MAX(J$2:J151)-1</f>
        <v>-0.16220028208744675</v>
      </c>
    </row>
    <row r="152" spans="1:12" x14ac:dyDescent="0.25">
      <c r="A152" s="1">
        <v>44042</v>
      </c>
      <c r="B152" s="9">
        <v>155.66999999999999</v>
      </c>
      <c r="C152" s="9">
        <f>AVERAGE(B103:B152)</f>
        <v>149.10559999999998</v>
      </c>
      <c r="E152" s="7">
        <f>IF(B151=0,0,(B152-B151)/B151)</f>
        <v>7.9642579642578981E-3</v>
      </c>
      <c r="F152">
        <v>1</v>
      </c>
      <c r="G152" t="str">
        <f>IF(F152&gt;F151,"BUY",IF(F152&lt;F151,"SELL","HOLD"))</f>
        <v>HOLD</v>
      </c>
      <c r="H152" s="7">
        <f>F151*E152</f>
        <v>7.9642579642578981E-3</v>
      </c>
      <c r="I152" s="12">
        <f>I151*(1+E152)</f>
        <v>0.87785484689561799</v>
      </c>
      <c r="J152" s="12">
        <f>J151*(1+H152)</f>
        <v>0.87815197156879365</v>
      </c>
      <c r="K152" s="7">
        <f>I152/MAX(I$2:I152)-1</f>
        <v>-0.15552782901160911</v>
      </c>
      <c r="L152" s="7">
        <f>J152/MAX(J$2:J152)-1</f>
        <v>-0.15552782901160878</v>
      </c>
    </row>
    <row r="153" spans="1:12" x14ac:dyDescent="0.25">
      <c r="A153" s="1">
        <v>44043</v>
      </c>
      <c r="B153" s="9">
        <v>157.22</v>
      </c>
      <c r="C153" s="9">
        <f>AVERAGE(B104:B153)</f>
        <v>149.54240000000001</v>
      </c>
      <c r="E153" s="7">
        <f>IF(B152=0,0,(B153-B152)/B152)</f>
        <v>9.9569602363975811E-3</v>
      </c>
      <c r="F153">
        <v>1</v>
      </c>
      <c r="G153" t="str">
        <f>IF(F153&gt;F152,"BUY",IF(F153&lt;F152,"SELL","HOLD"))</f>
        <v>HOLD</v>
      </c>
      <c r="H153" s="7">
        <f>F152*E153</f>
        <v>9.9569602363975811E-3</v>
      </c>
      <c r="I153" s="12">
        <f>I152*(1+E153)</f>
        <v>0.8865956126994865</v>
      </c>
      <c r="J153" s="12">
        <f>J152*(1+H153)</f>
        <v>0.8868956958312183</v>
      </c>
      <c r="K153" s="7">
        <f>I153/MAX(I$2:I153)-1</f>
        <v>-0.14711945318433339</v>
      </c>
      <c r="L153" s="7">
        <f>J153/MAX(J$2:J153)-1</f>
        <v>-0.14711945318433295</v>
      </c>
    </row>
    <row r="154" spans="1:12" x14ac:dyDescent="0.25">
      <c r="A154" s="1">
        <v>44046</v>
      </c>
      <c r="B154" s="9">
        <v>156.16999999999999</v>
      </c>
      <c r="C154" s="9">
        <f>AVERAGE(B105:B154)</f>
        <v>149.96840000000003</v>
      </c>
      <c r="E154" s="7">
        <f>IF(B153=0,0,(B154-B153)/B153)</f>
        <v>-6.6785396260018535E-3</v>
      </c>
      <c r="F154">
        <v>1</v>
      </c>
      <c r="G154" t="str">
        <f>IF(F154&gt;F153,"BUY",IF(F154&lt;F153,"SELL","HOLD"))</f>
        <v>HOLD</v>
      </c>
      <c r="H154" s="7">
        <f>F153*E154</f>
        <v>-6.6785396260018535E-3</v>
      </c>
      <c r="I154" s="12">
        <f>I153*(1+E154)</f>
        <v>0.88067444876783363</v>
      </c>
      <c r="J154" s="12">
        <f>J153*(1+H154)</f>
        <v>0.88097252778247903</v>
      </c>
      <c r="K154" s="7">
        <f>I154/MAX(I$2:I154)-1</f>
        <v>-0.15281544971248795</v>
      </c>
      <c r="L154" s="7">
        <f>J154/MAX(J$2:J154)-1</f>
        <v>-0.15281544971248751</v>
      </c>
    </row>
    <row r="155" spans="1:12" x14ac:dyDescent="0.25">
      <c r="A155" s="1">
        <v>44047</v>
      </c>
      <c r="B155" s="9">
        <v>156.84</v>
      </c>
      <c r="C155" s="9">
        <f>AVERAGE(B106:B155)</f>
        <v>150.44320000000002</v>
      </c>
      <c r="E155" s="7">
        <f>IF(B154=0,0,(B155-B154)/B154)</f>
        <v>4.2901965806493945E-3</v>
      </c>
      <c r="F155">
        <v>1</v>
      </c>
      <c r="G155" t="str">
        <f>IF(F155&gt;F154,"BUY",IF(F155&lt;F154,"SELL","HOLD"))</f>
        <v>HOLD</v>
      </c>
      <c r="H155" s="7">
        <f>F154*E155</f>
        <v>4.2901965806493945E-3</v>
      </c>
      <c r="I155" s="12">
        <f>I154*(1+E155)</f>
        <v>0.88445271527660274</v>
      </c>
      <c r="J155" s="12">
        <f>J154*(1+H155)</f>
        <v>0.88475207310881754</v>
      </c>
      <c r="K155" s="7">
        <f>I155/MAX(I$2:I155)-1</f>
        <v>-0.14918086145166543</v>
      </c>
      <c r="L155" s="7">
        <f>J155/MAX(J$2:J155)-1</f>
        <v>-0.14918086145166498</v>
      </c>
    </row>
    <row r="156" spans="1:12" x14ac:dyDescent="0.25">
      <c r="A156" s="1">
        <v>44048</v>
      </c>
      <c r="B156" s="9">
        <v>157.63</v>
      </c>
      <c r="C156" s="9">
        <f>AVERAGE(B107:B156)</f>
        <v>150.93440000000001</v>
      </c>
      <c r="E156" s="7">
        <f>IF(B155=0,0,(B156-B155)/B155)</f>
        <v>5.0369803621524616E-3</v>
      </c>
      <c r="F156">
        <v>1</v>
      </c>
      <c r="G156" t="str">
        <f>IF(F156&gt;F155,"BUY",IF(F156&lt;F155,"SELL","HOLD"))</f>
        <v>HOLD</v>
      </c>
      <c r="H156" s="7">
        <f>F155*E156</f>
        <v>5.0369803621524616E-3</v>
      </c>
      <c r="I156" s="12">
        <f>I155*(1+E156)</f>
        <v>0.8889076862347034</v>
      </c>
      <c r="J156" s="12">
        <f>J155*(1+H156)</f>
        <v>0.88920855192644022</v>
      </c>
      <c r="K156" s="7">
        <f>I156/MAX(I$2:I156)-1</f>
        <v>-0.144895302159054</v>
      </c>
      <c r="L156" s="7">
        <f>J156/MAX(J$2:J156)-1</f>
        <v>-0.14489530215905366</v>
      </c>
    </row>
    <row r="157" spans="1:12" x14ac:dyDescent="0.25">
      <c r="A157" s="1">
        <v>44049</v>
      </c>
      <c r="B157" s="9">
        <v>156.51</v>
      </c>
      <c r="C157" s="9">
        <f>AVERAGE(B108:B157)</f>
        <v>151.37360000000001</v>
      </c>
      <c r="E157" s="7">
        <f>IF(B156=0,0,(B157-B156)/B156)</f>
        <v>-7.1052464632367224E-3</v>
      </c>
      <c r="F157">
        <v>1</v>
      </c>
      <c r="G157" t="str">
        <f>IF(F157&gt;F156,"BUY",IF(F157&lt;F156,"SELL","HOLD"))</f>
        <v>HOLD</v>
      </c>
      <c r="H157" s="7">
        <f>F156*E157</f>
        <v>-7.1052464632367224E-3</v>
      </c>
      <c r="I157" s="12">
        <f>I156*(1+E157)</f>
        <v>0.88259177804094036</v>
      </c>
      <c r="J157" s="12">
        <f>J156*(1+H157)</f>
        <v>0.88289050600778507</v>
      </c>
      <c r="K157" s="7">
        <f>I157/MAX(I$2:I157)-1</f>
        <v>-0.15097103178908544</v>
      </c>
      <c r="L157" s="7">
        <f>J157/MAX(J$2:J157)-1</f>
        <v>-0.15097103178908511</v>
      </c>
    </row>
    <row r="158" spans="1:12" x14ac:dyDescent="0.25">
      <c r="A158" s="1">
        <v>44050</v>
      </c>
      <c r="B158" s="9">
        <v>160.25</v>
      </c>
      <c r="C158" s="9">
        <f>AVERAGE(B109:B158)</f>
        <v>151.7782</v>
      </c>
      <c r="E158" s="7">
        <f>IF(B157=0,0,(B158-B157)/B157)</f>
        <v>2.3896236662194169E-2</v>
      </c>
      <c r="F158">
        <v>1</v>
      </c>
      <c r="G158" t="str">
        <f>IF(F158&gt;F157,"BUY",IF(F158&lt;F157,"SELL","HOLD"))</f>
        <v>HOLD</v>
      </c>
      <c r="H158" s="7">
        <f>F157*E158</f>
        <v>2.3896236662194169E-2</v>
      </c>
      <c r="I158" s="12">
        <f>I157*(1+E158)</f>
        <v>0.90368240004511347</v>
      </c>
      <c r="J158" s="12">
        <f>J157*(1+H158)</f>
        <v>0.90398826648615149</v>
      </c>
      <c r="K158" s="7">
        <f>I158/MAX(I$2:I158)-1</f>
        <v>-0.13068243463165885</v>
      </c>
      <c r="L158" s="7">
        <f>J158/MAX(J$2:J158)-1</f>
        <v>-0.13068243463165852</v>
      </c>
    </row>
    <row r="159" spans="1:12" x14ac:dyDescent="0.25">
      <c r="A159" s="1">
        <v>44053</v>
      </c>
      <c r="B159" s="9">
        <v>161.4</v>
      </c>
      <c r="C159" s="9">
        <f>AVERAGE(B110:B159)</f>
        <v>152.18759999999997</v>
      </c>
      <c r="E159" s="7">
        <f>IF(B158=0,0,(B159-B158)/B158)</f>
        <v>7.1762870514820946E-3</v>
      </c>
      <c r="F159">
        <v>1</v>
      </c>
      <c r="G159" t="str">
        <f>IF(F159&gt;F158,"BUY",IF(F159&lt;F158,"SELL","HOLD"))</f>
        <v>HOLD</v>
      </c>
      <c r="H159" s="7">
        <f>F158*E159</f>
        <v>7.1762870514820946E-3</v>
      </c>
      <c r="I159" s="12">
        <f>I158*(1+E159)</f>
        <v>0.91016748435120942</v>
      </c>
      <c r="J159" s="12">
        <f>J158*(1+H159)</f>
        <v>0.91047554577762768</v>
      </c>
      <c r="K159" s="7">
        <f>I159/MAX(I$2:I159)-1</f>
        <v>-0.12444396224368015</v>
      </c>
      <c r="L159" s="7">
        <f>J159/MAX(J$2:J159)-1</f>
        <v>-0.12444396224367982</v>
      </c>
    </row>
    <row r="160" spans="1:12" x14ac:dyDescent="0.25">
      <c r="A160" s="1">
        <v>44054</v>
      </c>
      <c r="B160" s="9">
        <v>159.33000000000001</v>
      </c>
      <c r="C160" s="9">
        <f>AVERAGE(B111:B160)</f>
        <v>152.53259999999997</v>
      </c>
      <c r="E160" s="7">
        <f>IF(B159=0,0,(B160-B159)/B159)</f>
        <v>-1.282527881040888E-2</v>
      </c>
      <c r="F160">
        <v>1</v>
      </c>
      <c r="G160" t="str">
        <f>IF(F160&gt;F159,"BUY",IF(F160&lt;F159,"SELL","HOLD"))</f>
        <v>HOLD</v>
      </c>
      <c r="H160" s="7">
        <f>F159*E160</f>
        <v>-1.282527881040888E-2</v>
      </c>
      <c r="I160" s="12">
        <f>I159*(1+E160)</f>
        <v>0.8984943326002367</v>
      </c>
      <c r="J160" s="12">
        <f>J159*(1+H160)</f>
        <v>0.89879844305297041</v>
      </c>
      <c r="K160" s="7">
        <f>I160/MAX(I$2:I160)-1</f>
        <v>-0.13567321254204179</v>
      </c>
      <c r="L160" s="7">
        <f>J160/MAX(J$2:J160)-1</f>
        <v>-0.13567321254204157</v>
      </c>
    </row>
    <row r="161" spans="1:12" x14ac:dyDescent="0.25">
      <c r="A161" s="1">
        <v>44055</v>
      </c>
      <c r="B161" s="9">
        <v>160.83000000000001</v>
      </c>
      <c r="C161" s="9">
        <f>AVERAGE(B112:B161)</f>
        <v>152.90339999999998</v>
      </c>
      <c r="E161" s="7">
        <f>IF(B160=0,0,(B161-B160)/B160)</f>
        <v>9.4144228958764828E-3</v>
      </c>
      <c r="F161">
        <v>1</v>
      </c>
      <c r="G161" t="str">
        <f>IF(F161&gt;F160,"BUY",IF(F161&lt;F160,"SELL","HOLD"))</f>
        <v>HOLD</v>
      </c>
      <c r="H161" s="7">
        <f>F160*E161</f>
        <v>9.4144228958764828E-3</v>
      </c>
      <c r="I161" s="12">
        <f>I160*(1+E161)</f>
        <v>0.90695313821688373</v>
      </c>
      <c r="J161" s="12">
        <f>J160*(1+H161)</f>
        <v>0.90726011169402654</v>
      </c>
      <c r="K161" s="7">
        <f>I161/MAX(I$2:I161)-1</f>
        <v>-0.12753607464467809</v>
      </c>
      <c r="L161" s="7">
        <f>J161/MAX(J$2:J161)-1</f>
        <v>-0.12753607464467787</v>
      </c>
    </row>
    <row r="162" spans="1:12" x14ac:dyDescent="0.25">
      <c r="A162" s="1">
        <v>44056</v>
      </c>
      <c r="B162" s="9">
        <v>159.19</v>
      </c>
      <c r="C162" s="9">
        <f>AVERAGE(B113:B162)</f>
        <v>153.34199999999998</v>
      </c>
      <c r="E162" s="7">
        <f>IF(B161=0,0,(B162-B161)/B161)</f>
        <v>-1.0197102530622488E-2</v>
      </c>
      <c r="F162">
        <v>1</v>
      </c>
      <c r="G162" t="str">
        <f>IF(F162&gt;F161,"BUY",IF(F162&lt;F161,"SELL","HOLD"))</f>
        <v>HOLD</v>
      </c>
      <c r="H162" s="7">
        <f>F161*E162</f>
        <v>-1.0197102530622488E-2</v>
      </c>
      <c r="I162" s="12">
        <f>I161*(1+E162)</f>
        <v>0.89770484407601636</v>
      </c>
      <c r="J162" s="12">
        <f>J161*(1+H162)</f>
        <v>0.89800868731313854</v>
      </c>
      <c r="K162" s="7">
        <f>I162/MAX(I$2:I162)-1</f>
        <v>-0.13643267874579568</v>
      </c>
      <c r="L162" s="7">
        <f>J162/MAX(J$2:J162)-1</f>
        <v>-0.13643267874579545</v>
      </c>
    </row>
    <row r="163" spans="1:12" x14ac:dyDescent="0.25">
      <c r="A163" s="1">
        <v>44057</v>
      </c>
      <c r="B163" s="9">
        <v>160.94</v>
      </c>
      <c r="C163" s="9">
        <f>AVERAGE(B114:B163)</f>
        <v>153.80879999999996</v>
      </c>
      <c r="E163" s="7">
        <f>IF(B162=0,0,(B163-B162)/B162)</f>
        <v>1.0993152836233432E-2</v>
      </c>
      <c r="F163">
        <v>1</v>
      </c>
      <c r="G163" t="str">
        <f>IF(F163&gt;F162,"BUY",IF(F163&lt;F162,"SELL","HOLD"))</f>
        <v>HOLD</v>
      </c>
      <c r="H163" s="7">
        <f>F162*E163</f>
        <v>1.0993152836233432E-2</v>
      </c>
      <c r="I163" s="12">
        <f>I162*(1+E163)</f>
        <v>0.90757345062877115</v>
      </c>
      <c r="J163" s="12">
        <f>J162*(1+H163)</f>
        <v>0.90788063406103725</v>
      </c>
      <c r="K163" s="7">
        <f>I163/MAX(I$2:I163)-1</f>
        <v>-0.12693935119887145</v>
      </c>
      <c r="L163" s="7">
        <f>J163/MAX(J$2:J163)-1</f>
        <v>-0.12693935119887123</v>
      </c>
    </row>
    <row r="164" spans="1:12" x14ac:dyDescent="0.25">
      <c r="A164" s="1">
        <v>44060</v>
      </c>
      <c r="B164" s="9">
        <v>163.41</v>
      </c>
      <c r="C164" s="9">
        <f>AVERAGE(B115:B164)</f>
        <v>154.31339999999997</v>
      </c>
      <c r="E164" s="7">
        <f>IF(B163=0,0,(B164-B163)/B163)</f>
        <v>1.5347334410339249E-2</v>
      </c>
      <c r="F164">
        <v>1</v>
      </c>
      <c r="G164" t="str">
        <f>IF(F164&gt;F163,"BUY",IF(F164&lt;F163,"SELL","HOLD"))</f>
        <v>HOLD</v>
      </c>
      <c r="H164" s="7">
        <f>F163*E164</f>
        <v>1.5347334410339249E-2</v>
      </c>
      <c r="I164" s="12">
        <f>I163*(1+E164)</f>
        <v>0.92150228387751643</v>
      </c>
      <c r="J164" s="12">
        <f>J163*(1+H164)</f>
        <v>0.92181418175664276</v>
      </c>
      <c r="K164" s="7">
        <f>I164/MAX(I$2:I164)-1</f>
        <v>-0.1135401974612128</v>
      </c>
      <c r="L164" s="7">
        <f>J164/MAX(J$2:J164)-1</f>
        <v>-0.11354019746121269</v>
      </c>
    </row>
    <row r="165" spans="1:12" x14ac:dyDescent="0.25">
      <c r="A165" s="1">
        <v>44061</v>
      </c>
      <c r="B165" s="9">
        <v>162.05000000000001</v>
      </c>
      <c r="C165" s="9">
        <f>AVERAGE(B116:B165)</f>
        <v>154.64639999999997</v>
      </c>
      <c r="E165" s="7">
        <f>IF(B164=0,0,(B165-B164)/B164)</f>
        <v>-8.3226240744139601E-3</v>
      </c>
      <c r="F165">
        <v>1</v>
      </c>
      <c r="G165" t="str">
        <f>IF(F165&gt;F164,"BUY",IF(F165&lt;F164,"SELL","HOLD"))</f>
        <v>HOLD</v>
      </c>
      <c r="H165" s="7">
        <f>F164*E165</f>
        <v>-8.3226240744139601E-3</v>
      </c>
      <c r="I165" s="12">
        <f>I164*(1+E165)</f>
        <v>0.91383296678508996</v>
      </c>
      <c r="J165" s="12">
        <f>J164*(1+H165)</f>
        <v>0.91414226885541872</v>
      </c>
      <c r="K165" s="7">
        <f>I165/MAX(I$2:I165)-1</f>
        <v>-0.12091786915482239</v>
      </c>
      <c r="L165" s="7">
        <f>J165/MAX(J$2:J165)-1</f>
        <v>-0.12091786915482217</v>
      </c>
    </row>
    <row r="166" spans="1:12" x14ac:dyDescent="0.25">
      <c r="A166" s="1">
        <v>44062</v>
      </c>
      <c r="B166" s="9">
        <v>164.16</v>
      </c>
      <c r="C166" s="9">
        <f>AVERAGE(B117:B166)</f>
        <v>155.02379999999997</v>
      </c>
      <c r="E166" s="7">
        <f>IF(B165=0,0,(B166-B165)/B165)</f>
        <v>1.3020672631903641E-2</v>
      </c>
      <c r="F166">
        <v>1</v>
      </c>
      <c r="G166" t="str">
        <f>IF(F166&gt;F165,"BUY",IF(F166&lt;F165,"SELL","HOLD"))</f>
        <v>HOLD</v>
      </c>
      <c r="H166" s="7">
        <f>F165*E166</f>
        <v>1.3020672631903641E-2</v>
      </c>
      <c r="I166" s="12">
        <f>I165*(1+E166)</f>
        <v>0.92573168668583983</v>
      </c>
      <c r="J166" s="12">
        <f>J165*(1+H166)</f>
        <v>0.92604501607717071</v>
      </c>
      <c r="K166" s="7">
        <f>I166/MAX(I$2:I166)-1</f>
        <v>-0.10947162851253112</v>
      </c>
      <c r="L166" s="7">
        <f>J166/MAX(J$2:J166)-1</f>
        <v>-0.10947162851253089</v>
      </c>
    </row>
    <row r="167" spans="1:12" x14ac:dyDescent="0.25">
      <c r="A167" s="1">
        <v>44063</v>
      </c>
      <c r="B167" s="9">
        <v>165.23</v>
      </c>
      <c r="C167" s="9">
        <f>AVERAGE(B118:B167)</f>
        <v>155.39639999999997</v>
      </c>
      <c r="E167" s="7">
        <f>IF(B166=0,0,(B167-B166)/B166)</f>
        <v>6.5180311890837795E-3</v>
      </c>
      <c r="F167">
        <v>1</v>
      </c>
      <c r="G167" t="str">
        <f>IF(F167&gt;F166,"BUY",IF(F167&lt;F166,"SELL","HOLD"))</f>
        <v>HOLD</v>
      </c>
      <c r="H167" s="7">
        <f>F166*E167</f>
        <v>6.5180311890837795E-3</v>
      </c>
      <c r="I167" s="12">
        <f>I166*(1+E167)</f>
        <v>0.93176563469238127</v>
      </c>
      <c r="J167" s="12">
        <f>J166*(1+H167)</f>
        <v>0.93208100637445734</v>
      </c>
      <c r="K167" s="7">
        <f>I167/MAX(I$2:I167)-1</f>
        <v>-0.1036671368124118</v>
      </c>
      <c r="L167" s="7">
        <f>J167/MAX(J$2:J167)-1</f>
        <v>-0.10366713681241158</v>
      </c>
    </row>
    <row r="168" spans="1:12" x14ac:dyDescent="0.25">
      <c r="A168" s="1">
        <v>44064</v>
      </c>
      <c r="B168" s="9">
        <v>167.1</v>
      </c>
      <c r="C168" s="9">
        <f>AVERAGE(B119:B168)</f>
        <v>155.79979999999998</v>
      </c>
      <c r="E168" s="7">
        <f>IF(B167=0,0,(B168-B167)/B167)</f>
        <v>1.1317557344307963E-2</v>
      </c>
      <c r="F168">
        <v>1</v>
      </c>
      <c r="G168" t="str">
        <f>IF(F168&gt;F167,"BUY",IF(F168&lt;F167,"SELL","HOLD"))</f>
        <v>HOLD</v>
      </c>
      <c r="H168" s="7">
        <f>F167*E168</f>
        <v>1.1317557344307963E-2</v>
      </c>
      <c r="I168" s="12">
        <f>I167*(1+E168)</f>
        <v>0.94231094569446794</v>
      </c>
      <c r="J168" s="12">
        <f>J167*(1+H168)</f>
        <v>0.94262988661364067</v>
      </c>
      <c r="K168" s="7">
        <f>I168/MAX(I$2:I168)-1</f>
        <v>-9.3522838233698335E-2</v>
      </c>
      <c r="L168" s="7">
        <f>J168/MAX(J$2:J168)-1</f>
        <v>-9.3522838233698224E-2</v>
      </c>
    </row>
    <row r="169" spans="1:12" x14ac:dyDescent="0.25">
      <c r="A169" s="1">
        <v>44067</v>
      </c>
      <c r="B169" s="9">
        <v>171.16</v>
      </c>
      <c r="C169" s="9">
        <f>AVERAGE(B120:B169)</f>
        <v>156.34419999999997</v>
      </c>
      <c r="E169" s="7">
        <f>IF(B168=0,0,(B169-B168)/B168)</f>
        <v>2.429682824655896E-2</v>
      </c>
      <c r="F169">
        <v>1</v>
      </c>
      <c r="G169" t="str">
        <f>IF(F169&gt;F168,"BUY",IF(F169&lt;F168,"SELL","HOLD"))</f>
        <v>HOLD</v>
      </c>
      <c r="H169" s="7">
        <f>F168*E169</f>
        <v>2.429682824655896E-2</v>
      </c>
      <c r="I169" s="12">
        <f>I168*(1+E169)</f>
        <v>0.96520611289685898</v>
      </c>
      <c r="J169" s="12">
        <f>J168*(1+H169)</f>
        <v>0.96553280306876565</v>
      </c>
      <c r="K169" s="7">
        <f>I169/MAX(I$2:I169)-1</f>
        <v>-7.1498318324834331E-2</v>
      </c>
      <c r="L169" s="7">
        <f>J169/MAX(J$2:J169)-1</f>
        <v>-7.1498318324834109E-2</v>
      </c>
    </row>
    <row r="170" spans="1:12" x14ac:dyDescent="0.25">
      <c r="A170" s="1">
        <v>44068</v>
      </c>
      <c r="B170" s="9">
        <v>170.9</v>
      </c>
      <c r="C170" s="9">
        <f>AVERAGE(B121:B170)</f>
        <v>156.80899999999997</v>
      </c>
      <c r="E170" s="7">
        <f>IF(B169=0,0,(B170-B169)/B169)</f>
        <v>-1.5190465061929827E-3</v>
      </c>
      <c r="F170">
        <v>1</v>
      </c>
      <c r="G170" t="str">
        <f>IF(F170&gt;F169,"BUY",IF(F170&lt;F169,"SELL","HOLD"))</f>
        <v>HOLD</v>
      </c>
      <c r="H170" s="7">
        <f>F169*E170</f>
        <v>-1.5190465061929827E-3</v>
      </c>
      <c r="I170" s="12">
        <f>I169*(1+E170)</f>
        <v>0.96373991992330699</v>
      </c>
      <c r="J170" s="12">
        <f>J169*(1+H170)</f>
        <v>0.9640661138376494</v>
      </c>
      <c r="K170" s="7">
        <f>I170/MAX(I$2:I170)-1</f>
        <v>-7.2908755560377125E-2</v>
      </c>
      <c r="L170" s="7">
        <f>J170/MAX(J$2:J170)-1</f>
        <v>-7.2908755560377014E-2</v>
      </c>
    </row>
    <row r="171" spans="1:12" x14ac:dyDescent="0.25">
      <c r="A171" s="1">
        <v>44069</v>
      </c>
      <c r="B171" s="9">
        <v>169.61</v>
      </c>
      <c r="C171" s="9">
        <f>AVERAGE(B122:B171)</f>
        <v>157.19459999999998</v>
      </c>
      <c r="E171" s="7">
        <f>IF(B170=0,0,(B171-B170)/B170)</f>
        <v>-7.5482738443533766E-3</v>
      </c>
      <c r="F171">
        <v>1</v>
      </c>
      <c r="G171" t="str">
        <f>IF(F171&gt;F170,"BUY",IF(F171&lt;F170,"SELL","HOLD"))</f>
        <v>HOLD</v>
      </c>
      <c r="H171" s="7">
        <f>F170*E171</f>
        <v>-7.5482738443533766E-3</v>
      </c>
      <c r="I171" s="12">
        <f>I170*(1+E171)</f>
        <v>0.95646534709299058</v>
      </c>
      <c r="J171" s="12">
        <f>J170*(1+H171)</f>
        <v>0.95678907880634123</v>
      </c>
      <c r="K171" s="7">
        <f>I171/MAX(I$2:I171)-1</f>
        <v>-7.9906694152109936E-2</v>
      </c>
      <c r="L171" s="7">
        <f>J171/MAX(J$2:J171)-1</f>
        <v>-7.9906694152109603E-2</v>
      </c>
    </row>
    <row r="172" spans="1:12" x14ac:dyDescent="0.25">
      <c r="A172" s="1">
        <v>44070</v>
      </c>
      <c r="B172" s="9">
        <v>168.06</v>
      </c>
      <c r="C172" s="9">
        <f>AVERAGE(B123:B172)</f>
        <v>157.49259999999998</v>
      </c>
      <c r="E172" s="7">
        <f>IF(B171=0,0,(B172-B171)/B171)</f>
        <v>-9.1386121101350824E-3</v>
      </c>
      <c r="F172">
        <v>1</v>
      </c>
      <c r="G172" t="str">
        <f>IF(F172&gt;F171,"BUY",IF(F172&lt;F171,"SELL","HOLD"))</f>
        <v>HOLD</v>
      </c>
      <c r="H172" s="7">
        <f>F171*E172</f>
        <v>-9.1386121101350824E-3</v>
      </c>
      <c r="I172" s="12">
        <f>I171*(1+E172)</f>
        <v>0.94772458128912196</v>
      </c>
      <c r="J172" s="12">
        <f>J171*(1+H172)</f>
        <v>0.94804535454391659</v>
      </c>
      <c r="K172" s="7">
        <f>I172/MAX(I$2:I172)-1</f>
        <v>-8.8315069979385652E-2</v>
      </c>
      <c r="L172" s="7">
        <f>J172/MAX(J$2:J172)-1</f>
        <v>-8.831506997938543E-2</v>
      </c>
    </row>
    <row r="173" spans="1:12" x14ac:dyDescent="0.25">
      <c r="A173" s="1">
        <v>44071</v>
      </c>
      <c r="B173" s="9">
        <v>166.66</v>
      </c>
      <c r="C173" s="9">
        <f>AVERAGE(B124:B173)</f>
        <v>157.80939999999998</v>
      </c>
      <c r="E173" s="7">
        <f>IF(B172=0,0,(B173-B172)/B172)</f>
        <v>-8.3303582054028661E-3</v>
      </c>
      <c r="F173">
        <v>1</v>
      </c>
      <c r="G173" t="str">
        <f>IF(F173&gt;F172,"BUY",IF(F173&lt;F172,"SELL","HOLD"))</f>
        <v>HOLD</v>
      </c>
      <c r="H173" s="7">
        <f>F172*E173</f>
        <v>-8.3303582054028661E-3</v>
      </c>
      <c r="I173" s="12">
        <f>I172*(1+E173)</f>
        <v>0.93982969604691813</v>
      </c>
      <c r="J173" s="12">
        <f>J172*(1+H173)</f>
        <v>0.9401477971455976</v>
      </c>
      <c r="K173" s="7">
        <f>I173/MAX(I$2:I173)-1</f>
        <v>-9.5909732016925098E-2</v>
      </c>
      <c r="L173" s="7">
        <f>J173/MAX(J$2:J173)-1</f>
        <v>-9.5909732016924765E-2</v>
      </c>
    </row>
    <row r="174" spans="1:12" x14ac:dyDescent="0.25">
      <c r="A174" s="1">
        <v>44074</v>
      </c>
      <c r="B174" s="9">
        <v>166.76</v>
      </c>
      <c r="C174" s="9">
        <f>AVERAGE(B125:B174)</f>
        <v>158.03439999999998</v>
      </c>
      <c r="E174" s="7">
        <f>IF(B173=0,0,(B174-B173)/B173)</f>
        <v>6.0002400096000432E-4</v>
      </c>
      <c r="F174">
        <v>1</v>
      </c>
      <c r="G174" t="str">
        <f>IF(F174&gt;F173,"BUY",IF(F174&lt;F173,"SELL","HOLD"))</f>
        <v>HOLD</v>
      </c>
      <c r="H174" s="7">
        <f>F173*E174</f>
        <v>6.0002400096000432E-4</v>
      </c>
      <c r="I174" s="12">
        <f>I173*(1+E174)</f>
        <v>0.94039361642136121</v>
      </c>
      <c r="J174" s="12">
        <f>J173*(1+H174)</f>
        <v>0.94071190838833463</v>
      </c>
      <c r="K174" s="7">
        <f>I174/MAX(I$2:I174)-1</f>
        <v>-9.5367256157100844E-2</v>
      </c>
      <c r="L174" s="7">
        <f>J174/MAX(J$2:J174)-1</f>
        <v>-9.5367256157100622E-2</v>
      </c>
    </row>
    <row r="175" spans="1:12" x14ac:dyDescent="0.25">
      <c r="A175" s="1">
        <v>44075</v>
      </c>
      <c r="B175" s="9">
        <v>167.7</v>
      </c>
      <c r="C175" s="9">
        <f>AVERAGE(B126:B175)</f>
        <v>158.35599999999997</v>
      </c>
      <c r="E175" s="7">
        <f>IF(B174=0,0,(B175-B174)/B174)</f>
        <v>5.6368433677140665E-3</v>
      </c>
      <c r="F175">
        <v>1</v>
      </c>
      <c r="G175" t="str">
        <f>IF(F175&gt;F174,"BUY",IF(F175&lt;F174,"SELL","HOLD"))</f>
        <v>HOLD</v>
      </c>
      <c r="H175" s="7">
        <f>F174*E175</f>
        <v>5.6368433677140665E-3</v>
      </c>
      <c r="I175" s="12">
        <f>I174*(1+E175)</f>
        <v>0.94569446794112666</v>
      </c>
      <c r="J175" s="12">
        <f>J174*(1+H175)</f>
        <v>0.94601455407006307</v>
      </c>
      <c r="K175" s="7">
        <f>I175/MAX(I$2:I175)-1</f>
        <v>-9.0267983074753033E-2</v>
      </c>
      <c r="L175" s="7">
        <f>J175/MAX(J$2:J175)-1</f>
        <v>-9.02679830747527E-2</v>
      </c>
    </row>
    <row r="176" spans="1:12" x14ac:dyDescent="0.25">
      <c r="A176" s="1">
        <v>44076</v>
      </c>
      <c r="B176" s="9">
        <v>168.5</v>
      </c>
      <c r="C176" s="9">
        <f>AVERAGE(B127:B176)</f>
        <v>158.64879999999997</v>
      </c>
      <c r="E176" s="7">
        <f>IF(B175=0,0,(B176-B175)/B175)</f>
        <v>4.7704233750746061E-3</v>
      </c>
      <c r="F176">
        <v>1</v>
      </c>
      <c r="G176" t="str">
        <f>IF(F176&gt;F175,"BUY",IF(F176&lt;F175,"SELL","HOLD"))</f>
        <v>HOLD</v>
      </c>
      <c r="H176" s="7">
        <f>F175*E176</f>
        <v>4.7704233750746061E-3</v>
      </c>
      <c r="I176" s="12">
        <f>I175*(1+E176)</f>
        <v>0.95020583093667188</v>
      </c>
      <c r="J176" s="12">
        <f>J175*(1+H176)</f>
        <v>0.95052744401195977</v>
      </c>
      <c r="K176" s="7">
        <f>I176/MAX(I$2:I176)-1</f>
        <v>-8.592817619615889E-2</v>
      </c>
      <c r="L176" s="7">
        <f>J176/MAX(J$2:J176)-1</f>
        <v>-8.5928176196158668E-2</v>
      </c>
    </row>
    <row r="177" spans="1:12" x14ac:dyDescent="0.25">
      <c r="A177" s="1">
        <v>44077</v>
      </c>
      <c r="B177" s="9">
        <v>170.43</v>
      </c>
      <c r="C177" s="9">
        <f>AVERAGE(B128:B177)</f>
        <v>158.83639999999997</v>
      </c>
      <c r="E177" s="7">
        <f>IF(B176=0,0,(B177-B176)/B176)</f>
        <v>1.1454005934718141E-2</v>
      </c>
      <c r="F177">
        <v>1</v>
      </c>
      <c r="G177" t="str">
        <f>IF(F177&gt;F176,"BUY",IF(F177&lt;F176,"SELL","HOLD"))</f>
        <v>HOLD</v>
      </c>
      <c r="H177" s="7">
        <f>F176*E177</f>
        <v>1.1454005934718141E-2</v>
      </c>
      <c r="I177" s="12">
        <f>I176*(1+E177)</f>
        <v>0.96108949416342426</v>
      </c>
      <c r="J177" s="12">
        <f>J176*(1+H177)</f>
        <v>0.96141479099678517</v>
      </c>
      <c r="K177" s="7">
        <f>I177/MAX(I$2:I177)-1</f>
        <v>-7.5458392101551142E-2</v>
      </c>
      <c r="L177" s="7">
        <f>J177/MAX(J$2:J177)-1</f>
        <v>-7.545839210155092E-2</v>
      </c>
    </row>
    <row r="178" spans="1:12" x14ac:dyDescent="0.25">
      <c r="A178" s="1">
        <v>44078</v>
      </c>
      <c r="B178" s="9">
        <v>170.71</v>
      </c>
      <c r="C178" s="9">
        <f>AVERAGE(B129:B178)</f>
        <v>159.08359999999996</v>
      </c>
      <c r="E178" s="7">
        <f>IF(B177=0,0,(B178-B177)/B177)</f>
        <v>1.642903244733915E-3</v>
      </c>
      <c r="F178">
        <v>1</v>
      </c>
      <c r="G178" t="str">
        <f>IF(F178&gt;F177,"BUY",IF(F178&lt;F177,"SELL","HOLD"))</f>
        <v>HOLD</v>
      </c>
      <c r="H178" s="7">
        <f>F177*E178</f>
        <v>1.642903244733915E-3</v>
      </c>
      <c r="I178" s="12">
        <f>I177*(1+E178)</f>
        <v>0.96266847121186494</v>
      </c>
      <c r="J178" s="12">
        <f>J177*(1+H178)</f>
        <v>0.9629943024764489</v>
      </c>
      <c r="K178" s="7">
        <f>I178/MAX(I$2:I178)-1</f>
        <v>-7.3939459694043363E-2</v>
      </c>
      <c r="L178" s="7">
        <f>J178/MAX(J$2:J178)-1</f>
        <v>-7.3939459694043141E-2</v>
      </c>
    </row>
    <row r="179" spans="1:12" x14ac:dyDescent="0.25">
      <c r="A179" s="1">
        <v>44081</v>
      </c>
      <c r="B179" s="9">
        <v>173.95</v>
      </c>
      <c r="C179" s="9">
        <f>AVERAGE(B130:B179)</f>
        <v>159.42199999999997</v>
      </c>
      <c r="E179" s="7">
        <f>IF(B178=0,0,(B179-B178)/B178)</f>
        <v>1.8979555972116341E-2</v>
      </c>
      <c r="F179">
        <v>1</v>
      </c>
      <c r="G179" t="str">
        <f>IF(F179&gt;F178,"BUY",IF(F179&lt;F178,"SELL","HOLD"))</f>
        <v>HOLD</v>
      </c>
      <c r="H179" s="7">
        <f>F178*E179</f>
        <v>1.8979555972116341E-2</v>
      </c>
      <c r="I179" s="12">
        <f>I178*(1+E179)</f>
        <v>0.9809394913438223</v>
      </c>
      <c r="J179" s="12">
        <f>J178*(1+H179)</f>
        <v>0.98127150674112984</v>
      </c>
      <c r="K179" s="7">
        <f>I179/MAX(I$2:I179)-1</f>
        <v>-5.6363241835738043E-2</v>
      </c>
      <c r="L179" s="7">
        <f>J179/MAX(J$2:J179)-1</f>
        <v>-5.6363241835737821E-2</v>
      </c>
    </row>
    <row r="180" spans="1:12" x14ac:dyDescent="0.25">
      <c r="A180" s="1">
        <v>44082</v>
      </c>
      <c r="B180" s="9">
        <v>173.65</v>
      </c>
      <c r="C180" s="9">
        <f>AVERAGE(B131:B180)</f>
        <v>159.73879999999997</v>
      </c>
      <c r="E180" s="7">
        <f>IF(B179=0,0,(B180-B179)/B179)</f>
        <v>-1.7246335153778842E-3</v>
      </c>
      <c r="F180">
        <v>1</v>
      </c>
      <c r="G180" t="str">
        <f>IF(F180&gt;F179,"BUY",IF(F180&lt;F179,"SELL","HOLD"))</f>
        <v>HOLD</v>
      </c>
      <c r="H180" s="7">
        <f>F179*E180</f>
        <v>-1.7246335153778842E-3</v>
      </c>
      <c r="I180" s="12">
        <f>I179*(1+E180)</f>
        <v>0.97924773022049305</v>
      </c>
      <c r="J180" s="12">
        <f>J179*(1+H180)</f>
        <v>0.97957917301291875</v>
      </c>
      <c r="K180" s="7">
        <f>I180/MAX(I$2:I180)-1</f>
        <v>-5.7990669415210583E-2</v>
      </c>
      <c r="L180" s="7">
        <f>J180/MAX(J$2:J180)-1</f>
        <v>-5.7990669415210472E-2</v>
      </c>
    </row>
    <row r="181" spans="1:12" x14ac:dyDescent="0.25">
      <c r="A181" s="1">
        <v>44083</v>
      </c>
      <c r="B181" s="9">
        <v>179.58</v>
      </c>
      <c r="C181" s="9">
        <f>AVERAGE(B132:B181)</f>
        <v>160.19639999999995</v>
      </c>
      <c r="E181" s="7">
        <f>IF(B180=0,0,(B181-B180)/B180)</f>
        <v>3.4149150590267817E-2</v>
      </c>
      <c r="F181">
        <v>1</v>
      </c>
      <c r="G181" t="str">
        <f>IF(F181&gt;F180,"BUY",IF(F181&lt;F180,"SELL","HOLD"))</f>
        <v>HOLD</v>
      </c>
      <c r="H181" s="7">
        <f>F180*E181</f>
        <v>3.4149150590267817E-2</v>
      </c>
      <c r="I181" s="12">
        <f>I180*(1+E181)</f>
        <v>1.0126882084249706</v>
      </c>
      <c r="J181" s="12">
        <f>J180*(1+H181)</f>
        <v>1.0130309697072268</v>
      </c>
      <c r="K181" s="7">
        <f>I181/MAX(I$2:I181)-1</f>
        <v>-2.5821850927633228E-2</v>
      </c>
      <c r="L181" s="7">
        <f>J181/MAX(J$2:J181)-1</f>
        <v>-2.5821850927633228E-2</v>
      </c>
    </row>
    <row r="182" spans="1:12" x14ac:dyDescent="0.25">
      <c r="A182" s="1">
        <v>44084</v>
      </c>
      <c r="B182" s="9">
        <v>181.21</v>
      </c>
      <c r="C182" s="9">
        <f>AVERAGE(B133:B182)</f>
        <v>160.77459999999996</v>
      </c>
      <c r="E182" s="7">
        <f>IF(B181=0,0,(B182-B181)/B181)</f>
        <v>9.0767346029624416E-3</v>
      </c>
      <c r="F182">
        <v>1</v>
      </c>
      <c r="G182" t="str">
        <f>IF(F182&gt;F181,"BUY",IF(F182&lt;F181,"SELL","HOLD"))</f>
        <v>HOLD</v>
      </c>
      <c r="H182" s="7">
        <f>F181*E182</f>
        <v>9.0767346029624416E-3</v>
      </c>
      <c r="I182" s="12">
        <f>I181*(1+E182)</f>
        <v>1.0218801105283937</v>
      </c>
      <c r="J182" s="12">
        <f>J181*(1+H182)</f>
        <v>1.0222259829638412</v>
      </c>
      <c r="K182" s="7">
        <f>I182/MAX(I$2:I182)-1</f>
        <v>-1.6979494412498131E-2</v>
      </c>
      <c r="L182" s="7">
        <f>J182/MAX(J$2:J182)-1</f>
        <v>-1.697949441249802E-2</v>
      </c>
    </row>
    <row r="183" spans="1:12" x14ac:dyDescent="0.25">
      <c r="A183" s="1">
        <v>44085</v>
      </c>
      <c r="B183" s="9">
        <v>179.61</v>
      </c>
      <c r="C183" s="9">
        <f>AVERAGE(B134:B183)</f>
        <v>161.30739999999997</v>
      </c>
      <c r="E183" s="7">
        <f>IF(B182=0,0,(B183-B182)/B182)</f>
        <v>-8.8295347938855146E-3</v>
      </c>
      <c r="F183">
        <v>1</v>
      </c>
      <c r="G183" t="str">
        <f>IF(F183&gt;F182,"BUY",IF(F183&lt;F182,"SELL","HOLD"))</f>
        <v>HOLD</v>
      </c>
      <c r="H183" s="7">
        <f>F182*E183</f>
        <v>-8.8295347938855146E-3</v>
      </c>
      <c r="I183" s="12">
        <f>I182*(1+E183)</f>
        <v>1.0128573845373037</v>
      </c>
      <c r="J183" s="12">
        <f>J182*(1+H183)</f>
        <v>1.0132002030800482</v>
      </c>
      <c r="K183" s="7">
        <f>I183/MAX(I$2:I183)-1</f>
        <v>-2.5659108169685862E-2</v>
      </c>
      <c r="L183" s="7">
        <f>J183/MAX(J$2:J183)-1</f>
        <v>-2.565910816968564E-2</v>
      </c>
    </row>
    <row r="184" spans="1:12" x14ac:dyDescent="0.25">
      <c r="A184" s="1">
        <v>44088</v>
      </c>
      <c r="B184" s="9">
        <v>177.57</v>
      </c>
      <c r="C184" s="9">
        <f>AVERAGE(B135:B184)</f>
        <v>161.85519999999997</v>
      </c>
      <c r="E184" s="7">
        <f>IF(B183=0,0,(B184-B183)/B183)</f>
        <v>-1.1357942208117701E-2</v>
      </c>
      <c r="F184">
        <v>1</v>
      </c>
      <c r="G184" t="str">
        <f>IF(F184&gt;F183,"BUY",IF(F184&lt;F183,"SELL","HOLD"))</f>
        <v>HOLD</v>
      </c>
      <c r="H184" s="7">
        <f>F183*E184</f>
        <v>-1.1357942208117701E-2</v>
      </c>
      <c r="I184" s="12">
        <f>I183*(1+E184)</f>
        <v>1.0013534088986638</v>
      </c>
      <c r="J184" s="12">
        <f>J183*(1+H184)</f>
        <v>1.001692333728212</v>
      </c>
      <c r="K184" s="7">
        <f>I184/MAX(I$2:I184)-1</f>
        <v>-3.6725615710100468E-2</v>
      </c>
      <c r="L184" s="7">
        <f>J184/MAX(J$2:J184)-1</f>
        <v>-3.6725615710100135E-2</v>
      </c>
    </row>
    <row r="185" spans="1:12" x14ac:dyDescent="0.25">
      <c r="A185" s="1">
        <v>44089</v>
      </c>
      <c r="B185" s="9">
        <v>178.86</v>
      </c>
      <c r="C185" s="9">
        <f>AVERAGE(B136:B185)</f>
        <v>162.39119999999997</v>
      </c>
      <c r="E185" s="7">
        <f>IF(B184=0,0,(B185-B184)/B184)</f>
        <v>7.2647406656530973E-3</v>
      </c>
      <c r="F185">
        <v>1</v>
      </c>
      <c r="G185" t="str">
        <f>IF(F185&gt;F184,"BUY",IF(F185&lt;F184,"SELL","HOLD"))</f>
        <v>HOLD</v>
      </c>
      <c r="H185" s="7">
        <f>F184*E185</f>
        <v>7.2647406656530973E-3</v>
      </c>
      <c r="I185" s="12">
        <f>I184*(1+E185)</f>
        <v>1.0086279817289803</v>
      </c>
      <c r="J185" s="12">
        <f>J184*(1+H185)</f>
        <v>1.0089693687595205</v>
      </c>
      <c r="K185" s="7">
        <f>I185/MAX(I$2:I185)-1</f>
        <v>-2.9727677118367546E-2</v>
      </c>
      <c r="L185" s="7">
        <f>J185/MAX(J$2:J185)-1</f>
        <v>-2.9727677118367213E-2</v>
      </c>
    </row>
    <row r="186" spans="1:12" x14ac:dyDescent="0.25">
      <c r="A186" s="1">
        <v>44090</v>
      </c>
      <c r="B186" s="9">
        <v>178.65</v>
      </c>
      <c r="C186" s="9">
        <f>AVERAGE(B137:B186)</f>
        <v>162.96999999999994</v>
      </c>
      <c r="E186" s="7">
        <f>IF(B185=0,0,(B186-B185)/B185)</f>
        <v>-1.1741026501174547E-3</v>
      </c>
      <c r="F186">
        <v>1</v>
      </c>
      <c r="G186" t="str">
        <f>IF(F186&gt;F185,"BUY",IF(F186&lt;F185,"SELL","HOLD"))</f>
        <v>HOLD</v>
      </c>
      <c r="H186" s="7">
        <f>F185*E186</f>
        <v>-1.1741026501174547E-3</v>
      </c>
      <c r="I186" s="12">
        <f>I185*(1+E186)</f>
        <v>1.0074437489426498</v>
      </c>
      <c r="J186" s="12">
        <f>J185*(1+H186)</f>
        <v>1.0077847351497726</v>
      </c>
      <c r="K186" s="7">
        <f>I186/MAX(I$2:I186)-1</f>
        <v>-3.0866876423998435E-2</v>
      </c>
      <c r="L186" s="7">
        <f>J186/MAX(J$2:J186)-1</f>
        <v>-3.0866876423998102E-2</v>
      </c>
    </row>
    <row r="187" spans="1:12" x14ac:dyDescent="0.25">
      <c r="A187" s="1">
        <v>44091</v>
      </c>
      <c r="B187" s="9">
        <v>180.45</v>
      </c>
      <c r="C187" s="9">
        <f>AVERAGE(B138:B187)</f>
        <v>163.48279999999997</v>
      </c>
      <c r="E187" s="7">
        <f>IF(B186=0,0,(B187-B186)/B186)</f>
        <v>1.0075566750629627E-2</v>
      </c>
      <c r="F187">
        <v>1</v>
      </c>
      <c r="G187" t="str">
        <f>IF(F187&gt;F186,"BUY",IF(F187&lt;F186,"SELL","HOLD"))</f>
        <v>HOLD</v>
      </c>
      <c r="H187" s="7">
        <f>F186*E187</f>
        <v>1.0075566750629627E-2</v>
      </c>
      <c r="I187" s="12">
        <f>I186*(1+E187)</f>
        <v>1.0175943156826259</v>
      </c>
      <c r="J187" s="12">
        <f>J186*(1+H187)</f>
        <v>1.0179387375190396</v>
      </c>
      <c r="K187" s="7">
        <f>I187/MAX(I$2:I187)-1</f>
        <v>-2.1102310947162306E-2</v>
      </c>
      <c r="L187" s="7">
        <f>J187/MAX(J$2:J187)-1</f>
        <v>-2.1102310947162084E-2</v>
      </c>
    </row>
    <row r="188" spans="1:12" x14ac:dyDescent="0.25">
      <c r="A188" s="1">
        <v>44092</v>
      </c>
      <c r="B188" s="9">
        <v>181.74</v>
      </c>
      <c r="C188" s="9">
        <f>AVERAGE(B139:B188)</f>
        <v>164.06079999999994</v>
      </c>
      <c r="E188" s="7">
        <f>IF(B187=0,0,(B188-B187)/B187)</f>
        <v>7.148794679966864E-3</v>
      </c>
      <c r="F188">
        <v>1</v>
      </c>
      <c r="G188" t="str">
        <f>IF(F188&gt;F187,"BUY",IF(F188&lt;F187,"SELL","HOLD"))</f>
        <v>HOLD</v>
      </c>
      <c r="H188" s="7">
        <f>F187*E188</f>
        <v>7.148794679966864E-3</v>
      </c>
      <c r="I188" s="12">
        <f>I187*(1+E188)</f>
        <v>1.0248688885129424</v>
      </c>
      <c r="J188" s="12">
        <f>J187*(1+H188)</f>
        <v>1.0252157725503479</v>
      </c>
      <c r="K188" s="7">
        <f>I188/MAX(I$2:I188)-1</f>
        <v>-1.4104372355429495E-2</v>
      </c>
      <c r="L188" s="7">
        <f>J188/MAX(J$2:J188)-1</f>
        <v>-1.4104372355429273E-2</v>
      </c>
    </row>
    <row r="189" spans="1:12" x14ac:dyDescent="0.25">
      <c r="A189" s="1">
        <v>44095</v>
      </c>
      <c r="B189" s="9">
        <v>181.86</v>
      </c>
      <c r="C189" s="9">
        <f>AVERAGE(B140:B189)</f>
        <v>164.65159999999997</v>
      </c>
      <c r="E189" s="7">
        <f>IF(B188=0,0,(B189-B188)/B188)</f>
        <v>6.6028392208652216E-4</v>
      </c>
      <c r="F189">
        <v>1</v>
      </c>
      <c r="G189" t="str">
        <f>IF(F189&gt;F188,"BUY",IF(F189&lt;F188,"SELL","HOLD"))</f>
        <v>HOLD</v>
      </c>
      <c r="H189" s="7">
        <f>F188*E189</f>
        <v>6.6028392208652216E-4</v>
      </c>
      <c r="I189" s="12">
        <f>I188*(1+E189)</f>
        <v>1.0255455929622743</v>
      </c>
      <c r="J189" s="12">
        <f>J188*(1+H189)</f>
        <v>1.0258927060416325</v>
      </c>
      <c r="K189" s="7">
        <f>I189/MAX(I$2:I189)-1</f>
        <v>-1.3453401323640257E-2</v>
      </c>
      <c r="L189" s="7">
        <f>J189/MAX(J$2:J189)-1</f>
        <v>-1.3453401323640035E-2</v>
      </c>
    </row>
    <row r="190" spans="1:12" x14ac:dyDescent="0.25">
      <c r="A190" s="1">
        <v>44096</v>
      </c>
      <c r="B190" s="9">
        <v>180.29</v>
      </c>
      <c r="C190" s="9">
        <f>AVERAGE(B141:B190)</f>
        <v>165.15239999999997</v>
      </c>
      <c r="E190" s="7">
        <f>IF(B189=0,0,(B190-B189)/B189)</f>
        <v>-8.6330144066865799E-3</v>
      </c>
      <c r="F190">
        <v>1</v>
      </c>
      <c r="G190" t="str">
        <f>IF(F190&gt;F189,"BUY",IF(F190&lt;F189,"SELL","HOLD"))</f>
        <v>HOLD</v>
      </c>
      <c r="H190" s="7">
        <f>F189*E190</f>
        <v>-8.6330144066865799E-3</v>
      </c>
      <c r="I190" s="12">
        <f>I189*(1+E190)</f>
        <v>1.0166920430835171</v>
      </c>
      <c r="J190" s="12">
        <f>J189*(1+H190)</f>
        <v>1.0170361595306603</v>
      </c>
      <c r="K190" s="7">
        <f>I190/MAX(I$2:I190)-1</f>
        <v>-2.1970272322880846E-2</v>
      </c>
      <c r="L190" s="7">
        <f>J190/MAX(J$2:J190)-1</f>
        <v>-2.1970272322880846E-2</v>
      </c>
    </row>
    <row r="191" spans="1:12" x14ac:dyDescent="0.25">
      <c r="A191" s="1">
        <v>44097</v>
      </c>
      <c r="B191" s="9">
        <v>177.27</v>
      </c>
      <c r="C191" s="9">
        <f>AVERAGE(B142:B191)</f>
        <v>165.65979999999996</v>
      </c>
      <c r="E191" s="7">
        <f>IF(B190=0,0,(B191-B190)/B190)</f>
        <v>-1.6750790393255211E-2</v>
      </c>
      <c r="F191">
        <v>1</v>
      </c>
      <c r="G191" t="str">
        <f>IF(F191&gt;F190,"BUY",IF(F191&lt;F190,"SELL","HOLD"))</f>
        <v>HOLD</v>
      </c>
      <c r="H191" s="7">
        <f>F190*E191</f>
        <v>-1.6750790393255211E-2</v>
      </c>
      <c r="I191" s="12">
        <f>I190*(1+E191)</f>
        <v>0.99966164777533473</v>
      </c>
      <c r="J191" s="12">
        <f>J190*(1+H191)</f>
        <v>1.0000000000000009</v>
      </c>
      <c r="K191" s="7">
        <f>I191/MAX(I$2:I191)-1</f>
        <v>-3.8353043289572786E-2</v>
      </c>
      <c r="L191" s="7">
        <f>J191/MAX(J$2:J191)-1</f>
        <v>-3.8353043289572786E-2</v>
      </c>
    </row>
    <row r="192" spans="1:12" x14ac:dyDescent="0.25">
      <c r="A192" s="1">
        <v>44098</v>
      </c>
      <c r="B192" s="9">
        <v>176.6</v>
      </c>
      <c r="C192" s="9">
        <f>AVERAGE(B143:B192)</f>
        <v>166.13099999999994</v>
      </c>
      <c r="E192" s="7">
        <f>IF(B191=0,0,(B192-B191)/B191)</f>
        <v>-3.7795453263384433E-3</v>
      </c>
      <c r="F192">
        <v>1</v>
      </c>
      <c r="G192" t="str">
        <f>IF(F192&gt;F191,"BUY",IF(F192&lt;F191,"SELL","HOLD"))</f>
        <v>HOLD</v>
      </c>
      <c r="H192" s="7">
        <f>F191*E192</f>
        <v>-3.7795453263384433E-3</v>
      </c>
      <c r="I192" s="12">
        <f>I191*(1+E192)</f>
        <v>0.99588338126656573</v>
      </c>
      <c r="J192" s="12">
        <f>J191*(1+H192)</f>
        <v>0.99622045467366249</v>
      </c>
      <c r="K192" s="7">
        <f>I192/MAX(I$2:I192)-1</f>
        <v>-4.1987631550395199E-2</v>
      </c>
      <c r="L192" s="7">
        <f>J192/MAX(J$2:J192)-1</f>
        <v>-4.1987631550395199E-2</v>
      </c>
    </row>
    <row r="193" spans="1:12" x14ac:dyDescent="0.25">
      <c r="A193" s="1">
        <v>44099</v>
      </c>
      <c r="B193" s="9">
        <v>178.68</v>
      </c>
      <c r="C193" s="9">
        <f>AVERAGE(B144:B193)</f>
        <v>166.55459999999997</v>
      </c>
      <c r="E193" s="7">
        <f>IF(B192=0,0,(B193-B192)/B192)</f>
        <v>1.1778029445073683E-2</v>
      </c>
      <c r="F193">
        <v>1</v>
      </c>
      <c r="G193" t="str">
        <f>IF(F193&gt;F192,"BUY",IF(F193&lt;F192,"SELL","HOLD"))</f>
        <v>HOLD</v>
      </c>
      <c r="H193" s="7">
        <f>F192*E193</f>
        <v>1.1778029445073683E-2</v>
      </c>
      <c r="I193" s="12">
        <f>I192*(1+E193)</f>
        <v>1.007612925054983</v>
      </c>
      <c r="J193" s="12">
        <f>J192*(1+H193)</f>
        <v>1.0079539685225938</v>
      </c>
      <c r="K193" s="7">
        <f>I193/MAX(I$2:I193)-1</f>
        <v>-3.0704133666050848E-2</v>
      </c>
      <c r="L193" s="7">
        <f>J193/MAX(J$2:J193)-1</f>
        <v>-3.0704133666050848E-2</v>
      </c>
    </row>
    <row r="194" spans="1:12" x14ac:dyDescent="0.25">
      <c r="A194" s="1">
        <v>44102</v>
      </c>
      <c r="B194" s="9">
        <v>179.4</v>
      </c>
      <c r="C194" s="9">
        <f>AVERAGE(B145:B194)</f>
        <v>167.08419999999998</v>
      </c>
      <c r="E194" s="7">
        <f>IF(B193=0,0,(B194-B193)/B193)</f>
        <v>4.0295500335795773E-3</v>
      </c>
      <c r="F194">
        <v>1</v>
      </c>
      <c r="G194" t="str">
        <f>IF(F194&gt;F193,"BUY",IF(F194&lt;F193,"SELL","HOLD"))</f>
        <v>HOLD</v>
      </c>
      <c r="H194" s="7">
        <f>F193*E194</f>
        <v>4.0295500335795773E-3</v>
      </c>
      <c r="I194" s="12">
        <f>I193*(1+E194)</f>
        <v>1.0116731517509736</v>
      </c>
      <c r="J194" s="12">
        <f>J193*(1+H194)</f>
        <v>1.0120155694703008</v>
      </c>
      <c r="K194" s="7">
        <f>I194/MAX(I$2:I194)-1</f>
        <v>-2.6798307475316308E-2</v>
      </c>
      <c r="L194" s="7">
        <f>J194/MAX(J$2:J194)-1</f>
        <v>-2.6798307475316197E-2</v>
      </c>
    </row>
    <row r="195" spans="1:12" x14ac:dyDescent="0.25">
      <c r="A195" s="1">
        <v>44103</v>
      </c>
      <c r="B195" s="9">
        <v>176.99</v>
      </c>
      <c r="C195" s="9">
        <f>AVERAGE(B146:B195)</f>
        <v>167.54519999999997</v>
      </c>
      <c r="E195" s="7">
        <f>IF(B194=0,0,(B195-B194)/B194)</f>
        <v>-1.3433667781493849E-2</v>
      </c>
      <c r="F195">
        <v>1</v>
      </c>
      <c r="G195" t="str">
        <f>IF(F195&gt;F194,"BUY",IF(F195&lt;F194,"SELL","HOLD"))</f>
        <v>HOLD</v>
      </c>
      <c r="H195" s="7">
        <f>F194*E195</f>
        <v>-1.3433667781493849E-2</v>
      </c>
      <c r="I195" s="12">
        <f>I194*(1+E195)</f>
        <v>0.99808267072689427</v>
      </c>
      <c r="J195" s="12">
        <f>J194*(1+H195)</f>
        <v>0.99842048852033749</v>
      </c>
      <c r="K195" s="7">
        <f>I195/MAX(I$2:I195)-1</f>
        <v>-3.9871975697080342E-2</v>
      </c>
      <c r="L195" s="7">
        <f>J195/MAX(J$2:J195)-1</f>
        <v>-3.9871975697080231E-2</v>
      </c>
    </row>
    <row r="196" spans="1:12" x14ac:dyDescent="0.25">
      <c r="A196" s="1">
        <v>44104</v>
      </c>
      <c r="B196" s="9">
        <v>177.62</v>
      </c>
      <c r="C196" s="9">
        <f>AVERAGE(B147:B196)</f>
        <v>167.99360000000001</v>
      </c>
      <c r="E196" s="7">
        <f>IF(B195=0,0,(B196-B195)/B195)</f>
        <v>3.5595231369003641E-3</v>
      </c>
      <c r="F196">
        <v>1</v>
      </c>
      <c r="G196" t="str">
        <f>IF(F196&gt;F195,"BUY",IF(F196&lt;F195,"SELL","HOLD"))</f>
        <v>HOLD</v>
      </c>
      <c r="H196" s="7">
        <f>F195*E196</f>
        <v>3.5595231369003641E-3</v>
      </c>
      <c r="I196" s="12">
        <f>I195*(1+E196)</f>
        <v>1.0016353690858859</v>
      </c>
      <c r="J196" s="12">
        <f>J195*(1+H196)</f>
        <v>1.0019743893495809</v>
      </c>
      <c r="K196" s="7">
        <f>I196/MAX(I$2:I196)-1</f>
        <v>-3.6454377780187786E-2</v>
      </c>
      <c r="L196" s="7">
        <f>J196/MAX(J$2:J196)-1</f>
        <v>-3.6454377780187674E-2</v>
      </c>
    </row>
    <row r="197" spans="1:12" x14ac:dyDescent="0.25">
      <c r="A197" s="1">
        <v>44105</v>
      </c>
      <c r="B197" s="9">
        <v>178.71</v>
      </c>
      <c r="C197" s="9">
        <f>AVERAGE(B148:B197)</f>
        <v>168.40599999999995</v>
      </c>
      <c r="E197" s="7">
        <f>IF(B196=0,0,(B197-B196)/B196)</f>
        <v>6.1366963179822279E-3</v>
      </c>
      <c r="F197">
        <v>1</v>
      </c>
      <c r="G197" t="str">
        <f>IF(F197&gt;F196,"BUY",IF(F197&lt;F196,"SELL","HOLD"))</f>
        <v>HOLD</v>
      </c>
      <c r="H197" s="7">
        <f>F196*E197</f>
        <v>6.1366963179822279E-3</v>
      </c>
      <c r="I197" s="12">
        <f>I196*(1+E197)</f>
        <v>1.007782101167316</v>
      </c>
      <c r="J197" s="12">
        <f>J196*(1+H197)</f>
        <v>1.0081232018954152</v>
      </c>
      <c r="K197" s="7">
        <f>I197/MAX(I$2:I197)-1</f>
        <v>-3.0541390908103483E-2</v>
      </c>
      <c r="L197" s="7">
        <f>J197/MAX(J$2:J197)-1</f>
        <v>-3.0541390908103261E-2</v>
      </c>
    </row>
    <row r="198" spans="1:12" x14ac:dyDescent="0.25">
      <c r="A198" s="1">
        <v>44106</v>
      </c>
      <c r="B198" s="9">
        <v>177.08</v>
      </c>
      <c r="C198" s="9">
        <f>AVERAGE(B149:B198)</f>
        <v>168.85439999999994</v>
      </c>
      <c r="E198" s="7">
        <f>IF(B197=0,0,(B198-B197)/B197)</f>
        <v>-9.1209221644003996E-3</v>
      </c>
      <c r="F198">
        <v>1</v>
      </c>
      <c r="G198" t="str">
        <f>IF(F198&gt;F197,"BUY",IF(F198&lt;F197,"SELL","HOLD"))</f>
        <v>HOLD</v>
      </c>
      <c r="H198" s="7">
        <f>F197*E198</f>
        <v>-9.1209221644003996E-3</v>
      </c>
      <c r="I198" s="12">
        <f>I197*(1+E198)</f>
        <v>0.99859019906389301</v>
      </c>
      <c r="J198" s="12">
        <f>J197*(1+H198)</f>
        <v>0.99892818863880095</v>
      </c>
      <c r="K198" s="7">
        <f>I198/MAX(I$2:I198)-1</f>
        <v>-3.938374742323858E-2</v>
      </c>
      <c r="L198" s="7">
        <f>J198/MAX(J$2:J198)-1</f>
        <v>-3.9383747423238358E-2</v>
      </c>
    </row>
    <row r="199" spans="1:12" x14ac:dyDescent="0.25">
      <c r="A199" s="1">
        <v>44109</v>
      </c>
      <c r="B199" s="9">
        <v>177.68</v>
      </c>
      <c r="C199" s="9">
        <f>AVERAGE(B150:B199)</f>
        <v>169.38739999999999</v>
      </c>
      <c r="E199" s="7">
        <f>IF(B198=0,0,(B199-B198)/B198)</f>
        <v>3.3882990738648873E-3</v>
      </c>
      <c r="F199">
        <v>1</v>
      </c>
      <c r="G199" t="str">
        <f>IF(F199&gt;F198,"BUY",IF(F199&lt;F198,"SELL","HOLD"))</f>
        <v>HOLD</v>
      </c>
      <c r="H199" s="7">
        <f>F198*E199</f>
        <v>3.3882990738648873E-3</v>
      </c>
      <c r="I199" s="12">
        <f>I198*(1+E199)</f>
        <v>1.0019737213105517</v>
      </c>
      <c r="J199" s="12">
        <f>J198*(1+H199)</f>
        <v>1.0023128560952235</v>
      </c>
      <c r="K199" s="7">
        <f>I199/MAX(I$2:I199)-1</f>
        <v>-3.6128892264293277E-2</v>
      </c>
      <c r="L199" s="7">
        <f>J199/MAX(J$2:J199)-1</f>
        <v>-3.6128892264292833E-2</v>
      </c>
    </row>
    <row r="200" spans="1:12" x14ac:dyDescent="0.25">
      <c r="A200" s="1">
        <v>44110</v>
      </c>
      <c r="B200" s="9">
        <v>178.07</v>
      </c>
      <c r="C200" s="9">
        <f>AVERAGE(B151:B200)</f>
        <v>169.88759999999994</v>
      </c>
      <c r="E200" s="7">
        <f>IF(B199=0,0,(B200-B199)/B199)</f>
        <v>2.1949572264744841E-3</v>
      </c>
      <c r="F200">
        <v>1</v>
      </c>
      <c r="G200" t="str">
        <f>IF(F200&gt;F199,"BUY",IF(F200&lt;F199,"SELL","HOLD"))</f>
        <v>HOLD</v>
      </c>
      <c r="H200" s="7">
        <f>F199*E200</f>
        <v>2.1949572264744841E-3</v>
      </c>
      <c r="I200" s="12">
        <f>I199*(1+E200)</f>
        <v>1.0041730107708799</v>
      </c>
      <c r="J200" s="12">
        <f>J199*(1+H200)</f>
        <v>1.004512889941898</v>
      </c>
      <c r="K200" s="7">
        <f>I200/MAX(I$2:I200)-1</f>
        <v>-3.4013236410978753E-2</v>
      </c>
      <c r="L200" s="7">
        <f>J200/MAX(J$2:J200)-1</f>
        <v>-3.4013236410978309E-2</v>
      </c>
    </row>
    <row r="201" spans="1:12" x14ac:dyDescent="0.25">
      <c r="A201" s="1">
        <v>44111</v>
      </c>
      <c r="B201" s="9">
        <v>175.89</v>
      </c>
      <c r="C201" s="9">
        <f>AVERAGE(B152:B201)</f>
        <v>170.31659999999997</v>
      </c>
      <c r="D201" s="9">
        <f>AVERAGE(B2:B201)</f>
        <v>153.77480000000008</v>
      </c>
      <c r="E201" s="7">
        <f>IF(B200=0,0,(B201-B200)/B200)</f>
        <v>-1.2242376593474515E-2</v>
      </c>
      <c r="F201">
        <f>IF(C201&gt;D201,1,0)</f>
        <v>1</v>
      </c>
      <c r="G201" t="str">
        <f>IF(F201&gt;F200,"BUY",IF(F201&lt;F200,"SELL","HOLD"))</f>
        <v>HOLD</v>
      </c>
      <c r="H201" s="7">
        <f>F200*E201</f>
        <v>-1.2242376593474515E-2</v>
      </c>
      <c r="I201" s="12">
        <f>I200*(1+E201)</f>
        <v>0.99187954660801969</v>
      </c>
      <c r="J201" s="12">
        <f>J200*(1+H201)</f>
        <v>0.99221526485022993</v>
      </c>
      <c r="K201" s="7">
        <f>I201/MAX(I$2:I201)-1</f>
        <v>-4.5839210155147136E-2</v>
      </c>
      <c r="L201" s="7">
        <f>J201/MAX(J$2:J201)-1</f>
        <v>-4.5839210155146692E-2</v>
      </c>
    </row>
    <row r="202" spans="1:12" x14ac:dyDescent="0.25">
      <c r="A202" s="1">
        <v>44112</v>
      </c>
      <c r="B202" s="9">
        <v>176.9</v>
      </c>
      <c r="C202" s="9">
        <f>AVERAGE(B153:B202)</f>
        <v>170.74119999999991</v>
      </c>
      <c r="D202" s="9">
        <f>AVERAGE(B3:B202)</f>
        <v>153.77265000000008</v>
      </c>
      <c r="E202" s="7">
        <f>IF(B201=0,0,(B202-B201)/B201)</f>
        <v>5.7422252544204865E-3</v>
      </c>
      <c r="F202">
        <f>IF(C202&gt;D202,1,0)</f>
        <v>1</v>
      </c>
      <c r="G202" t="str">
        <f>IF(F202&gt;F201,"BUY",IF(F202&lt;F201,"SELL","HOLD"))</f>
        <v>HOLD</v>
      </c>
      <c r="H202" s="7">
        <f>F201*E202</f>
        <v>5.7422252544204865E-3</v>
      </c>
      <c r="I202" s="12">
        <f>I201*(1+E202)</f>
        <v>0.99757514238989553</v>
      </c>
      <c r="J202" s="12">
        <f>J201*(1+H202)</f>
        <v>0.99791278840187447</v>
      </c>
      <c r="K202" s="7">
        <f>I202/MAX(I$2:I202)-1</f>
        <v>-4.0360203970922104E-2</v>
      </c>
      <c r="L202" s="7">
        <f>J202/MAX(J$2:J202)-1</f>
        <v>-4.0360203970921771E-2</v>
      </c>
    </row>
    <row r="203" spans="1:12" x14ac:dyDescent="0.25">
      <c r="A203" s="1">
        <v>44113</v>
      </c>
      <c r="B203" s="9">
        <v>178.36</v>
      </c>
      <c r="C203" s="9">
        <f>AVERAGE(B154:B203)</f>
        <v>171.16399999999993</v>
      </c>
      <c r="D203" s="9">
        <f>AVERAGE(B4:B203)</f>
        <v>153.77810000000008</v>
      </c>
      <c r="E203" s="7">
        <f>IF(B202=0,0,(B203-B202)/B202)</f>
        <v>8.2532504239683883E-3</v>
      </c>
      <c r="F203">
        <f>IF(C203&gt;D203,1,0)</f>
        <v>1</v>
      </c>
      <c r="G203" t="str">
        <f>IF(F203&gt;F202,"BUY",IF(F203&lt;F202,"SELL","HOLD"))</f>
        <v>HOLD</v>
      </c>
      <c r="H203" s="7">
        <f>F202*E203</f>
        <v>8.2532504239683883E-3</v>
      </c>
      <c r="I203" s="12">
        <f>I202*(1+E203)</f>
        <v>1.0058083798567652</v>
      </c>
      <c r="J203" s="12">
        <f>J202*(1+H203)</f>
        <v>1.0061488125458355</v>
      </c>
      <c r="K203" s="7">
        <f>I203/MAX(I$2:I203)-1</f>
        <v>-3.2440056417488261E-2</v>
      </c>
      <c r="L203" s="7">
        <f>J203/MAX(J$2:J203)-1</f>
        <v>-3.2440056417488039E-2</v>
      </c>
    </row>
    <row r="204" spans="1:12" x14ac:dyDescent="0.25">
      <c r="A204" s="1">
        <v>44116</v>
      </c>
      <c r="B204" s="9">
        <v>180.95</v>
      </c>
      <c r="C204" s="9">
        <f>AVERAGE(B155:B204)</f>
        <v>171.65959999999998</v>
      </c>
      <c r="D204" s="9">
        <f>AVERAGE(B5:B204)</f>
        <v>153.79120000000009</v>
      </c>
      <c r="E204" s="7">
        <f>IF(B203=0,0,(B204-B203)/B203)</f>
        <v>1.4521193092621523E-2</v>
      </c>
      <c r="F204">
        <f>IF(C204&gt;D204,1,0)</f>
        <v>1</v>
      </c>
      <c r="G204" t="str">
        <f>IF(F204&gt;F203,"BUY",IF(F204&lt;F203,"SELL","HOLD"))</f>
        <v>HOLD</v>
      </c>
      <c r="H204" s="7">
        <f>F203*E204</f>
        <v>1.4521193092621523E-2</v>
      </c>
      <c r="I204" s="12">
        <f>I203*(1+E204)</f>
        <v>1.0204139175548421</v>
      </c>
      <c r="J204" s="12">
        <f>J203*(1+H204)</f>
        <v>1.0207592937327254</v>
      </c>
      <c r="K204" s="7">
        <f>I204/MAX(I$2:I204)-1</f>
        <v>-1.8389931648040592E-2</v>
      </c>
      <c r="L204" s="7">
        <f>J204/MAX(J$2:J204)-1</f>
        <v>-1.838993164804037E-2</v>
      </c>
    </row>
    <row r="205" spans="1:12" x14ac:dyDescent="0.25">
      <c r="A205" s="1">
        <v>44117</v>
      </c>
      <c r="B205" s="9">
        <v>183.51</v>
      </c>
      <c r="C205" s="9">
        <f>AVERAGE(B156:B205)</f>
        <v>172.19299999999998</v>
      </c>
      <c r="D205" s="9">
        <f>AVERAGE(B6:B205)</f>
        <v>153.80550000000005</v>
      </c>
      <c r="E205" s="7">
        <f>IF(B204=0,0,(B205-B204)/B204)</f>
        <v>1.4147554573086502E-2</v>
      </c>
      <c r="F205">
        <f>IF(C205&gt;D205,1,0)</f>
        <v>1</v>
      </c>
      <c r="G205" t="str">
        <f>IF(F205&gt;F204,"BUY",IF(F205&lt;F204,"SELL","HOLD"))</f>
        <v>HOLD</v>
      </c>
      <c r="H205" s="7">
        <f>F204*E205</f>
        <v>1.4147554573086502E-2</v>
      </c>
      <c r="I205" s="12">
        <f>I204*(1+E205)</f>
        <v>1.0348502791405862</v>
      </c>
      <c r="J205" s="12">
        <f>J204*(1+H205)</f>
        <v>1.0352005415467944</v>
      </c>
      <c r="K205" s="7">
        <f>I205/MAX(I$2:I205)-1</f>
        <v>-4.5025496365400652E-3</v>
      </c>
      <c r="L205" s="7">
        <f>J205/MAX(J$2:J205)-1</f>
        <v>-4.5025496365398432E-3</v>
      </c>
    </row>
    <row r="206" spans="1:12" x14ac:dyDescent="0.25">
      <c r="A206" s="1">
        <v>44118</v>
      </c>
      <c r="B206" s="9">
        <v>180.75</v>
      </c>
      <c r="C206" s="9">
        <f>AVERAGE(B157:B206)</f>
        <v>172.65539999999999</v>
      </c>
      <c r="D206" s="9">
        <f>AVERAGE(B7:B206)</f>
        <v>153.80700000000007</v>
      </c>
      <c r="E206" s="7">
        <f>IF(B205=0,0,(B206-B205)/B205)</f>
        <v>-1.5040052313225388E-2</v>
      </c>
      <c r="F206">
        <f>IF(C206&gt;D206,1,0)</f>
        <v>1</v>
      </c>
      <c r="G206" t="str">
        <f>IF(F206&gt;F205,"BUY",IF(F206&lt;F205,"SELL","HOLD"))</f>
        <v>HOLD</v>
      </c>
      <c r="H206" s="7">
        <f>F205*E206</f>
        <v>-1.5040052313225388E-2</v>
      </c>
      <c r="I206" s="12">
        <f>I205*(1+E206)</f>
        <v>1.019286076805956</v>
      </c>
      <c r="J206" s="12">
        <f>J205*(1+H206)</f>
        <v>1.0196310712472514</v>
      </c>
      <c r="K206" s="7">
        <f>I206/MAX(I$2:I206)-1</f>
        <v>-1.9474883367688989E-2</v>
      </c>
      <c r="L206" s="7">
        <f>J206/MAX(J$2:J206)-1</f>
        <v>-1.9474883367688767E-2</v>
      </c>
    </row>
    <row r="207" spans="1:12" x14ac:dyDescent="0.25">
      <c r="A207" s="1">
        <v>44119</v>
      </c>
      <c r="B207" s="9">
        <v>178.99</v>
      </c>
      <c r="C207" s="9">
        <f>AVERAGE(B158:B207)</f>
        <v>173.10499999999993</v>
      </c>
      <c r="D207" s="9">
        <f>AVERAGE(B8:B207)</f>
        <v>153.80070000000009</v>
      </c>
      <c r="E207" s="7">
        <f>IF(B206=0,0,(B207-B206)/B206)</f>
        <v>-9.737206085753753E-3</v>
      </c>
      <c r="F207">
        <f>IF(C207&gt;D207,1,0)</f>
        <v>1</v>
      </c>
      <c r="G207" t="str">
        <f>IF(F207&gt;F206,"BUY",IF(F207&lt;F206,"SELL","HOLD"))</f>
        <v>HOLD</v>
      </c>
      <c r="H207" s="7">
        <f>F206*E207</f>
        <v>-9.737206085753753E-3</v>
      </c>
      <c r="I207" s="12">
        <f>I206*(1+E207)</f>
        <v>1.0093610782157569</v>
      </c>
      <c r="J207" s="12">
        <f>J206*(1+H207)</f>
        <v>1.0097027133750789</v>
      </c>
      <c r="K207" s="7">
        <f>I207/MAX(I$2:I207)-1</f>
        <v>-2.9022458500595483E-2</v>
      </c>
      <c r="L207" s="7">
        <f>J207/MAX(J$2:J207)-1</f>
        <v>-2.9022458500595483E-2</v>
      </c>
    </row>
    <row r="208" spans="1:12" x14ac:dyDescent="0.25">
      <c r="A208" s="1">
        <v>44120</v>
      </c>
      <c r="B208" s="9">
        <v>180.36</v>
      </c>
      <c r="C208" s="9">
        <f>AVERAGE(B159:B208)</f>
        <v>173.50719999999998</v>
      </c>
      <c r="D208" s="9">
        <f>AVERAGE(B9:B208)</f>
        <v>153.78910000000008</v>
      </c>
      <c r="E208" s="7">
        <f>IF(B207=0,0,(B208-B207)/B207)</f>
        <v>7.6540588859713085E-3</v>
      </c>
      <c r="F208">
        <f>IF(C208&gt;D208,1,0)</f>
        <v>1</v>
      </c>
      <c r="G208" t="str">
        <f>IF(F208&gt;F207,"BUY",IF(F208&lt;F207,"SELL","HOLD"))</f>
        <v>HOLD</v>
      </c>
      <c r="H208" s="7">
        <f>F207*E208</f>
        <v>7.6540588859713085E-3</v>
      </c>
      <c r="I208" s="12">
        <f>I207*(1+E208)</f>
        <v>1.0170867873456277</v>
      </c>
      <c r="J208" s="12">
        <f>J207*(1+H208)</f>
        <v>1.0174310374005766</v>
      </c>
      <c r="K208" s="7">
        <f>I208/MAX(I$2:I208)-1</f>
        <v>-2.1590539221003513E-2</v>
      </c>
      <c r="L208" s="7">
        <f>J208/MAX(J$2:J208)-1</f>
        <v>-2.1590539221003513E-2</v>
      </c>
    </row>
    <row r="209" spans="1:12" x14ac:dyDescent="0.25">
      <c r="A209" s="1">
        <v>44123</v>
      </c>
      <c r="B209" s="9">
        <v>181.74</v>
      </c>
      <c r="C209" s="9">
        <f>AVERAGE(B160:B209)</f>
        <v>173.91399999999999</v>
      </c>
      <c r="D209" s="9">
        <f>AVERAGE(B10:B209)</f>
        <v>153.77810000000008</v>
      </c>
      <c r="E209" s="7">
        <f>IF(B208=0,0,(B209-B208)/B208)</f>
        <v>7.6513639387890625E-3</v>
      </c>
      <c r="F209">
        <f>IF(C209&gt;D209,1,0)</f>
        <v>1</v>
      </c>
      <c r="G209" t="str">
        <f>IF(F209&gt;F208,"BUY",IF(F209&lt;F208,"SELL","HOLD"))</f>
        <v>HOLD</v>
      </c>
      <c r="H209" s="7">
        <f>F208*E209</f>
        <v>7.6513639387890625E-3</v>
      </c>
      <c r="I209" s="12">
        <f>I208*(1+E209)</f>
        <v>1.0248688885129429</v>
      </c>
      <c r="J209" s="12">
        <f>J208*(1+H209)</f>
        <v>1.0252157725503481</v>
      </c>
      <c r="K209" s="7">
        <f>I209/MAX(I$2:I209)-1</f>
        <v>-1.4104372355429051E-2</v>
      </c>
      <c r="L209" s="7">
        <f>J209/MAX(J$2:J209)-1</f>
        <v>-1.4104372355429051E-2</v>
      </c>
    </row>
    <row r="210" spans="1:12" x14ac:dyDescent="0.25">
      <c r="A210" s="1">
        <v>44124</v>
      </c>
      <c r="B210" s="9">
        <v>183.14</v>
      </c>
      <c r="C210" s="9">
        <f>AVERAGE(B161:B210)</f>
        <v>174.39019999999994</v>
      </c>
      <c r="D210" s="9">
        <f>AVERAGE(B11:B210)</f>
        <v>153.77680000000009</v>
      </c>
      <c r="E210" s="7">
        <f>IF(B209=0,0,(B210-B209)/B209)</f>
        <v>7.703312424342342E-3</v>
      </c>
      <c r="F210">
        <f>IF(C210&gt;D210,1,0)</f>
        <v>1</v>
      </c>
      <c r="G210" t="str">
        <f>IF(F210&gt;F209,"BUY",IF(F210&lt;F209,"SELL","HOLD"))</f>
        <v>HOLD</v>
      </c>
      <c r="H210" s="7">
        <f>F209*E210</f>
        <v>7.703312424342342E-3</v>
      </c>
      <c r="I210" s="12">
        <f>I209*(1+E210)</f>
        <v>1.0327637737551467</v>
      </c>
      <c r="J210" s="12">
        <f>J209*(1+H210)</f>
        <v>1.033113329948667</v>
      </c>
      <c r="K210" s="7">
        <f>I210/MAX(I$2:I210)-1</f>
        <v>-6.5097103178897164E-3</v>
      </c>
      <c r="L210" s="7">
        <f>J210/MAX(J$2:J210)-1</f>
        <v>-6.5097103178898275E-3</v>
      </c>
    </row>
    <row r="211" spans="1:12" x14ac:dyDescent="0.25">
      <c r="A211" s="1">
        <v>44125</v>
      </c>
      <c r="B211" s="9">
        <v>191.89</v>
      </c>
      <c r="C211" s="9">
        <f>AVERAGE(B162:B211)</f>
        <v>175.01139999999995</v>
      </c>
      <c r="D211" s="9">
        <f>AVERAGE(B12:B211)</f>
        <v>153.81455000000008</v>
      </c>
      <c r="E211" s="7">
        <f>IF(B210=0,0,(B211-B210)/B210)</f>
        <v>4.7777656437697942E-2</v>
      </c>
      <c r="F211">
        <f>IF(C211&gt;D211,1,0)</f>
        <v>1</v>
      </c>
      <c r="G211" t="str">
        <f>IF(F211&gt;F210,"BUY",IF(F211&lt;F210,"SELL","HOLD"))</f>
        <v>HOLD</v>
      </c>
      <c r="H211" s="7">
        <f>F210*E211</f>
        <v>4.7777656437697942E-2</v>
      </c>
      <c r="I211" s="12">
        <f>I210*(1+E211)</f>
        <v>1.0821068065189205</v>
      </c>
      <c r="J211" s="12">
        <f>J210*(1+H211)</f>
        <v>1.0824730636881605</v>
      </c>
      <c r="K211" s="7">
        <f>I211/MAX(I$2:I211)-1</f>
        <v>0</v>
      </c>
      <c r="L211" s="7">
        <f>J211/MAX(J$2:J211)-1</f>
        <v>0</v>
      </c>
    </row>
    <row r="212" spans="1:12" x14ac:dyDescent="0.25">
      <c r="A212" s="1">
        <v>44126</v>
      </c>
      <c r="B212" s="9">
        <v>193.48</v>
      </c>
      <c r="C212" s="9">
        <f>AVERAGE(B163:B212)</f>
        <v>175.69719999999995</v>
      </c>
      <c r="D212" s="9">
        <f>AVERAGE(B13:B212)</f>
        <v>153.86285000000009</v>
      </c>
      <c r="E212" s="7">
        <f>IF(B211=0,0,(B212-B211)/B211)</f>
        <v>8.2859971858877668E-3</v>
      </c>
      <c r="F212">
        <f>IF(C212&gt;D212,1,0)</f>
        <v>1</v>
      </c>
      <c r="G212" t="str">
        <f>IF(F212&gt;F211,"BUY",IF(F212&lt;F211,"SELL","HOLD"))</f>
        <v>HOLD</v>
      </c>
      <c r="H212" s="7">
        <f>F211*E212</f>
        <v>8.2859971858877668E-3</v>
      </c>
      <c r="I212" s="12">
        <f>I211*(1+E212)</f>
        <v>1.0910731404725662</v>
      </c>
      <c r="J212" s="12">
        <f>J211*(1+H212)</f>
        <v>1.0914424324476799</v>
      </c>
      <c r="K212" s="7">
        <f>I212/MAX(I$2:I212)-1</f>
        <v>0</v>
      </c>
      <c r="L212" s="7">
        <f>J212/MAX(J$2:J212)-1</f>
        <v>0</v>
      </c>
    </row>
    <row r="213" spans="1:12" x14ac:dyDescent="0.25">
      <c r="A213" s="1">
        <v>44127</v>
      </c>
      <c r="B213" s="9">
        <v>196.41</v>
      </c>
      <c r="C213" s="9">
        <f>AVERAGE(B164:B213)</f>
        <v>176.40659999999997</v>
      </c>
      <c r="D213" s="9">
        <f>AVERAGE(B14:B213)</f>
        <v>153.9285000000001</v>
      </c>
      <c r="E213" s="7">
        <f>IF(B212=0,0,(B213-B212)/B212)</f>
        <v>1.5143684101715975E-2</v>
      </c>
      <c r="F213">
        <f>IF(C213&gt;D213,1,0)</f>
        <v>1</v>
      </c>
      <c r="G213" t="str">
        <f>IF(F213&gt;F212,"BUY",IF(F213&lt;F212,"SELL","HOLD"))</f>
        <v>HOLD</v>
      </c>
      <c r="H213" s="7">
        <f>F212*E213</f>
        <v>1.5143684101715975E-2</v>
      </c>
      <c r="I213" s="12">
        <f>I212*(1+E213)</f>
        <v>1.1075960074437501</v>
      </c>
      <c r="J213" s="12">
        <f>J212*(1+H213)</f>
        <v>1.1079708918598761</v>
      </c>
      <c r="K213" s="7">
        <f>I213/MAX(I$2:I213)-1</f>
        <v>0</v>
      </c>
      <c r="L213" s="7">
        <f>J213/MAX(J$2:J213)-1</f>
        <v>0</v>
      </c>
    </row>
    <row r="214" spans="1:12" x14ac:dyDescent="0.25">
      <c r="A214" s="1">
        <v>44130</v>
      </c>
      <c r="B214" s="9">
        <v>198.96</v>
      </c>
      <c r="C214" s="9">
        <f>AVERAGE(B165:B214)</f>
        <v>177.11759999999995</v>
      </c>
      <c r="D214" s="9">
        <f>AVERAGE(B15:B214)</f>
        <v>154.00445000000008</v>
      </c>
      <c r="E214" s="7">
        <f>IF(B213=0,0,(B214-B213)/B213)</f>
        <v>1.2983045669772472E-2</v>
      </c>
      <c r="F214">
        <f>IF(C214&gt;D214,1,0)</f>
        <v>1</v>
      </c>
      <c r="G214" t="str">
        <f>IF(F214&gt;F213,"BUY",IF(F214&lt;F213,"SELL","HOLD"))</f>
        <v>HOLD</v>
      </c>
      <c r="H214" s="7">
        <f>F213*E214</f>
        <v>1.2983045669772472E-2</v>
      </c>
      <c r="I214" s="12">
        <f>I213*(1+E214)</f>
        <v>1.1219759769920499</v>
      </c>
      <c r="J214" s="12">
        <f>J213*(1+H214)</f>
        <v>1.1223557285496712</v>
      </c>
      <c r="K214" s="7">
        <f>I214/MAX(I$2:I214)-1</f>
        <v>0</v>
      </c>
      <c r="L214" s="7">
        <f>J214/MAX(J$2:J214)-1</f>
        <v>0</v>
      </c>
    </row>
    <row r="215" spans="1:12" x14ac:dyDescent="0.25">
      <c r="A215" s="1">
        <v>44131</v>
      </c>
      <c r="B215" s="9">
        <v>200.81</v>
      </c>
      <c r="C215" s="9">
        <f>AVERAGE(B166:B215)</f>
        <v>177.89279999999997</v>
      </c>
      <c r="D215" s="9">
        <f>AVERAGE(B16:B215)</f>
        <v>154.10295000000008</v>
      </c>
      <c r="E215" s="7">
        <f>IF(B214=0,0,(B215-B214)/B214)</f>
        <v>9.2983514274225694E-3</v>
      </c>
      <c r="F215">
        <f>IF(C215&gt;D215,1,0)</f>
        <v>1</v>
      </c>
      <c r="G215" t="str">
        <f>IF(F215&gt;F214,"BUY",IF(F215&lt;F214,"SELL","HOLD"))</f>
        <v>HOLD</v>
      </c>
      <c r="H215" s="7">
        <f>F214*E215</f>
        <v>9.2983514274225694E-3</v>
      </c>
      <c r="I215" s="12">
        <f>I214*(1+E215)</f>
        <v>1.1324085039192477</v>
      </c>
      <c r="J215" s="12">
        <f>J214*(1+H215)</f>
        <v>1.132791786540307</v>
      </c>
      <c r="K215" s="7">
        <f>I215/MAX(I$2:I215)-1</f>
        <v>0</v>
      </c>
      <c r="L215" s="7">
        <f>J215/MAX(J$2:J215)-1</f>
        <v>0</v>
      </c>
    </row>
    <row r="216" spans="1:12" x14ac:dyDescent="0.25">
      <c r="A216" s="1">
        <v>44132</v>
      </c>
      <c r="B216" s="9">
        <v>200.35</v>
      </c>
      <c r="C216" s="9">
        <f>AVERAGE(B167:B216)</f>
        <v>178.61660000000001</v>
      </c>
      <c r="D216" s="9">
        <f>AVERAGE(B17:B216)</f>
        <v>154.21095000000008</v>
      </c>
      <c r="E216" s="7">
        <f>IF(B215=0,0,(B216-B215)/B215)</f>
        <v>-2.2907225735770529E-3</v>
      </c>
      <c r="F216">
        <f>IF(C216&gt;D216,1,0)</f>
        <v>1</v>
      </c>
      <c r="G216" t="str">
        <f>IF(F216&gt;F215,"BUY",IF(F216&lt;F215,"SELL","HOLD"))</f>
        <v>HOLD</v>
      </c>
      <c r="H216" s="7">
        <f>F215*E216</f>
        <v>-2.2907225735770529E-3</v>
      </c>
      <c r="I216" s="12">
        <f>I215*(1+E216)</f>
        <v>1.1298144701968094</v>
      </c>
      <c r="J216" s="12">
        <f>J215*(1+H216)</f>
        <v>1.1301968748237163</v>
      </c>
      <c r="K216" s="7">
        <f>I216/MAX(I$2:I216)-1</f>
        <v>-2.2907225735769865E-3</v>
      </c>
      <c r="L216" s="7">
        <f>J216/MAX(J$2:J216)-1</f>
        <v>-2.2907225735770975E-3</v>
      </c>
    </row>
    <row r="217" spans="1:12" x14ac:dyDescent="0.25">
      <c r="A217" s="1">
        <v>44133</v>
      </c>
      <c r="B217" s="9">
        <v>202.48</v>
      </c>
      <c r="C217" s="9">
        <f>AVERAGE(B168:B217)</f>
        <v>179.36159999999995</v>
      </c>
      <c r="D217" s="9">
        <f>AVERAGE(B18:B217)</f>
        <v>154.33290000000008</v>
      </c>
      <c r="E217" s="7">
        <f>IF(B216=0,0,(B217-B216)/B216)</f>
        <v>1.0631395058647344E-2</v>
      </c>
      <c r="F217">
        <f>IF(C217&gt;D217,1,0)</f>
        <v>1</v>
      </c>
      <c r="G217" t="str">
        <f>IF(F217&gt;F216,"BUY",IF(F217&lt;F216,"SELL","HOLD"))</f>
        <v>HOLD</v>
      </c>
      <c r="H217" s="7">
        <f>F216*E217</f>
        <v>1.0631395058647344E-2</v>
      </c>
      <c r="I217" s="12">
        <f>I216*(1+E217)</f>
        <v>1.1418259741724481</v>
      </c>
      <c r="J217" s="12">
        <f>J216*(1+H217)</f>
        <v>1.142212444294016</v>
      </c>
      <c r="K217" s="7">
        <f>I217/MAX(I$2:I217)-1</f>
        <v>0</v>
      </c>
      <c r="L217" s="7">
        <f>J217/MAX(J$2:J217)-1</f>
        <v>0</v>
      </c>
    </row>
    <row r="218" spans="1:12" x14ac:dyDescent="0.25">
      <c r="A218" s="1">
        <v>44134</v>
      </c>
      <c r="B218" s="9">
        <v>200.9</v>
      </c>
      <c r="C218" s="9">
        <f>AVERAGE(B169:B218)</f>
        <v>180.03759999999994</v>
      </c>
      <c r="D218" s="9">
        <f>AVERAGE(B19:B218)</f>
        <v>154.45345000000009</v>
      </c>
      <c r="E218" s="7">
        <f>IF(B217=0,0,(B218-B217)/B217)</f>
        <v>-7.8032398261555919E-3</v>
      </c>
      <c r="F218">
        <f>IF(C218&gt;D218,1,0)</f>
        <v>1</v>
      </c>
      <c r="G218" t="str">
        <f>IF(F218&gt;F217,"BUY",IF(F218&lt;F217,"SELL","HOLD"))</f>
        <v>HOLD</v>
      </c>
      <c r="H218" s="7">
        <f>F217*E218</f>
        <v>-7.8032398261555919E-3</v>
      </c>
      <c r="I218" s="12">
        <f>I217*(1+E218)</f>
        <v>1.1329160322562468</v>
      </c>
      <c r="J218" s="12">
        <f>J217*(1+H218)</f>
        <v>1.1332994866587704</v>
      </c>
      <c r="K218" s="7">
        <f>I218/MAX(I$2:I218)-1</f>
        <v>-7.8032398261556057E-3</v>
      </c>
      <c r="L218" s="7">
        <f>J218/MAX(J$2:J218)-1</f>
        <v>-7.8032398261556057E-3</v>
      </c>
    </row>
    <row r="219" spans="1:12" x14ac:dyDescent="0.25">
      <c r="A219" s="1">
        <v>44137</v>
      </c>
      <c r="B219" s="9">
        <v>200.63</v>
      </c>
      <c r="C219" s="9">
        <f>AVERAGE(B170:B219)</f>
        <v>180.62699999999992</v>
      </c>
      <c r="D219" s="9">
        <f>AVERAGE(B20:B219)</f>
        <v>154.5697000000001</v>
      </c>
      <c r="E219" s="7">
        <f>IF(B218=0,0,(B219-B218)/B218)</f>
        <v>-1.3439522150324053E-3</v>
      </c>
      <c r="F219">
        <f>IF(C219&gt;D219,1,0)</f>
        <v>1</v>
      </c>
      <c r="G219" t="str">
        <f>IF(F219&gt;F218,"BUY",IF(F219&lt;F218,"SELL","HOLD"))</f>
        <v>HOLD</v>
      </c>
      <c r="H219" s="7">
        <f>F218*E219</f>
        <v>-1.3439522150324053E-3</v>
      </c>
      <c r="I219" s="12">
        <f>I218*(1+E219)</f>
        <v>1.1313934472452503</v>
      </c>
      <c r="J219" s="12">
        <f>J218*(1+H219)</f>
        <v>1.1317763863033803</v>
      </c>
      <c r="K219" s="7">
        <f>I219/MAX(I$2:I219)-1</f>
        <v>-9.1367048597391642E-3</v>
      </c>
      <c r="L219" s="7">
        <f>J219/MAX(J$2:J219)-1</f>
        <v>-9.1367048597391642E-3</v>
      </c>
    </row>
    <row r="220" spans="1:12" x14ac:dyDescent="0.25">
      <c r="A220" s="1">
        <v>44138</v>
      </c>
      <c r="B220" s="9">
        <v>199.76</v>
      </c>
      <c r="C220" s="9">
        <f>AVERAGE(B171:B220)</f>
        <v>181.20419999999996</v>
      </c>
      <c r="D220" s="9">
        <f>AVERAGE(B21:B220)</f>
        <v>154.68735000000007</v>
      </c>
      <c r="E220" s="7">
        <f>IF(B219=0,0,(B220-B219)/B219)</f>
        <v>-4.3363405273389053E-3</v>
      </c>
      <c r="F220">
        <f>IF(C220&gt;D220,1,0)</f>
        <v>1</v>
      </c>
      <c r="G220" t="str">
        <f>IF(F220&gt;F219,"BUY",IF(F220&lt;F219,"SELL","HOLD"))</f>
        <v>HOLD</v>
      </c>
      <c r="H220" s="7">
        <f>F219*E220</f>
        <v>-4.3363405273389053E-3</v>
      </c>
      <c r="I220" s="12">
        <f>I219*(1+E220)</f>
        <v>1.126487339987595</v>
      </c>
      <c r="J220" s="12">
        <f>J219*(1+H220)</f>
        <v>1.1268686184915677</v>
      </c>
      <c r="K220" s="7">
        <f>I220/MAX(I$2:I220)-1</f>
        <v>-1.3433425523508569E-2</v>
      </c>
      <c r="L220" s="7">
        <f>J220/MAX(J$2:J220)-1</f>
        <v>-1.3433425523508569E-2</v>
      </c>
    </row>
    <row r="221" spans="1:12" x14ac:dyDescent="0.25">
      <c r="A221" s="1">
        <v>44139</v>
      </c>
      <c r="B221" s="9">
        <v>200.26</v>
      </c>
      <c r="C221" s="9">
        <f>AVERAGE(B172:B221)</f>
        <v>181.81719999999999</v>
      </c>
      <c r="D221" s="9">
        <f>AVERAGE(B22:B221)</f>
        <v>154.81675000000004</v>
      </c>
      <c r="E221" s="7">
        <f>IF(B220=0,0,(B221-B220)/B220)</f>
        <v>2.5030036043251903E-3</v>
      </c>
      <c r="F221">
        <f>IF(C221&gt;D221,1,0)</f>
        <v>1</v>
      </c>
      <c r="G221" t="str">
        <f>IF(F221&gt;F220,"BUY",IF(F221&lt;F220,"SELL","HOLD"))</f>
        <v>HOLD</v>
      </c>
      <c r="H221" s="7">
        <f>F220*E221</f>
        <v>2.5030036043251903E-3</v>
      </c>
      <c r="I221" s="12">
        <f>I220*(1+E221)</f>
        <v>1.1293069418598107</v>
      </c>
      <c r="J221" s="12">
        <f>J220*(1+H221)</f>
        <v>1.1296891747052531</v>
      </c>
      <c r="K221" s="7">
        <f>I221/MAX(I$2:I221)-1</f>
        <v>-1.0964045831686975E-2</v>
      </c>
      <c r="L221" s="7">
        <f>J221/MAX(J$2:J221)-1</f>
        <v>-1.0964045831687086E-2</v>
      </c>
    </row>
    <row r="222" spans="1:12" x14ac:dyDescent="0.25">
      <c r="A222" s="1">
        <v>44140</v>
      </c>
      <c r="B222" s="9">
        <v>206.12</v>
      </c>
      <c r="C222" s="9">
        <f>AVERAGE(B173:B222)</f>
        <v>182.57839999999999</v>
      </c>
      <c r="D222" s="9">
        <f>AVERAGE(B23:B222)</f>
        <v>154.96450000000002</v>
      </c>
      <c r="E222" s="7">
        <f>IF(B221=0,0,(B222-B221)/B221)</f>
        <v>2.9261959452711546E-2</v>
      </c>
      <c r="F222">
        <f>IF(C222&gt;D222,1,0)</f>
        <v>1</v>
      </c>
      <c r="G222" t="str">
        <f>IF(F222&gt;F221,"BUY",IF(F222&lt;F221,"SELL","HOLD"))</f>
        <v>HOLD</v>
      </c>
      <c r="H222" s="7">
        <f>F221*E222</f>
        <v>2.9261959452711546E-2</v>
      </c>
      <c r="I222" s="12">
        <f>I221*(1+E222)</f>
        <v>1.162352675802178</v>
      </c>
      <c r="J222" s="12">
        <f>J221*(1+H222)</f>
        <v>1.1627460935296454</v>
      </c>
      <c r="K222" s="7">
        <f>I222/MAX(I$2:I222)-1</f>
        <v>0</v>
      </c>
      <c r="L222" s="7">
        <f>J222/MAX(J$2:J222)-1</f>
        <v>0</v>
      </c>
    </row>
    <row r="223" spans="1:12" x14ac:dyDescent="0.25">
      <c r="A223" s="1">
        <v>44141</v>
      </c>
      <c r="B223" s="9">
        <v>201.81</v>
      </c>
      <c r="C223" s="9">
        <f>AVERAGE(B174:B223)</f>
        <v>183.28139999999999</v>
      </c>
      <c r="D223" s="9">
        <f>AVERAGE(B24:B223)</f>
        <v>155.09160000000003</v>
      </c>
      <c r="E223" s="7">
        <f>IF(B222=0,0,(B223-B222)/B222)</f>
        <v>-2.0910149427517961E-2</v>
      </c>
      <c r="F223">
        <f>IF(C223&gt;D223,1,0)</f>
        <v>1</v>
      </c>
      <c r="G223" t="str">
        <f>IF(F223&gt;F222,"BUY",IF(F223&lt;F222,"SELL","HOLD"))</f>
        <v>HOLD</v>
      </c>
      <c r="H223" s="7">
        <f>F222*E223</f>
        <v>-2.0910149427517961E-2</v>
      </c>
      <c r="I223" s="12">
        <f>I222*(1+E223)</f>
        <v>1.138047707663679</v>
      </c>
      <c r="J223" s="12">
        <f>J222*(1+H223)</f>
        <v>1.1384328989676777</v>
      </c>
      <c r="K223" s="7">
        <f>I223/MAX(I$2:I223)-1</f>
        <v>-2.0910149427518121E-2</v>
      </c>
      <c r="L223" s="7">
        <f>J223/MAX(J$2:J223)-1</f>
        <v>-2.091014942751801E-2</v>
      </c>
    </row>
    <row r="224" spans="1:12" x14ac:dyDescent="0.25">
      <c r="A224" s="1">
        <v>44144</v>
      </c>
      <c r="B224" s="9">
        <v>203.78</v>
      </c>
      <c r="C224" s="9">
        <f>AVERAGE(B175:B224)</f>
        <v>184.02180000000001</v>
      </c>
      <c r="D224" s="9">
        <f>AVERAGE(B25:B224)</f>
        <v>155.22740000000005</v>
      </c>
      <c r="E224" s="7">
        <f>IF(B223=0,0,(B224-B223)/B223)</f>
        <v>9.7616570041127743E-3</v>
      </c>
      <c r="F224">
        <f>IF(C224&gt;D224,1,0)</f>
        <v>1</v>
      </c>
      <c r="G224" t="str">
        <f>IF(F224&gt;F223,"BUY",IF(F224&lt;F223,"SELL","HOLD"))</f>
        <v>HOLD</v>
      </c>
      <c r="H224" s="7">
        <f>F223*E224</f>
        <v>9.7616570041127743E-3</v>
      </c>
      <c r="I224" s="12">
        <f>I223*(1+E224)</f>
        <v>1.1491569390402088</v>
      </c>
      <c r="J224" s="12">
        <f>J223*(1+H224)</f>
        <v>1.1495458904495981</v>
      </c>
      <c r="K224" s="7">
        <f>I224/MAX(I$2:I224)-1</f>
        <v>-1.1352610130021423E-2</v>
      </c>
      <c r="L224" s="7">
        <f>J224/MAX(J$2:J224)-1</f>
        <v>-1.1352610130021312E-2</v>
      </c>
    </row>
    <row r="225" spans="1:12" x14ac:dyDescent="0.25">
      <c r="A225" s="1">
        <v>44145</v>
      </c>
      <c r="B225" s="9">
        <v>200.14</v>
      </c>
      <c r="C225" s="9">
        <f>AVERAGE(B176:B225)</f>
        <v>184.67059999999998</v>
      </c>
      <c r="D225" s="9">
        <f>AVERAGE(B26:B225)</f>
        <v>155.35435000000004</v>
      </c>
      <c r="E225" s="7">
        <f>IF(B224=0,0,(B225-B224)/B224)</f>
        <v>-1.7862400628128446E-2</v>
      </c>
      <c r="F225">
        <f>IF(C225&gt;D225,1,0)</f>
        <v>1</v>
      </c>
      <c r="G225" t="str">
        <f>IF(F225&gt;F224,"BUY",IF(F225&lt;F224,"SELL","HOLD"))</f>
        <v>HOLD</v>
      </c>
      <c r="H225" s="7">
        <f>F224*E225</f>
        <v>-1.7862400628128446E-2</v>
      </c>
      <c r="I225" s="12">
        <f>I224*(1+E225)</f>
        <v>1.1286302374104786</v>
      </c>
      <c r="J225" s="12">
        <f>J224*(1+H225)</f>
        <v>1.1290122412139687</v>
      </c>
      <c r="K225" s="7">
        <f>I225/MAX(I$2:I225)-1</f>
        <v>-2.9012225887832588E-2</v>
      </c>
      <c r="L225" s="7">
        <f>J225/MAX(J$2:J225)-1</f>
        <v>-2.9012225887832366E-2</v>
      </c>
    </row>
    <row r="226" spans="1:12" x14ac:dyDescent="0.25">
      <c r="A226" s="1">
        <v>44146</v>
      </c>
      <c r="B226" s="9">
        <v>199.31</v>
      </c>
      <c r="C226" s="9">
        <f>AVERAGE(B177:B226)</f>
        <v>185.28679999999997</v>
      </c>
      <c r="D226" s="9">
        <f>AVERAGE(B27:B226)</f>
        <v>155.48020000000005</v>
      </c>
      <c r="E226" s="7">
        <f>IF(B225=0,0,(B226-B225)/B225)</f>
        <v>-4.1470970320774663E-3</v>
      </c>
      <c r="F226">
        <f>IF(C226&gt;D226,1,0)</f>
        <v>1</v>
      </c>
      <c r="G226" t="str">
        <f>IF(F226&gt;F225,"BUY",IF(F226&lt;F225,"SELL","HOLD"))</f>
        <v>HOLD</v>
      </c>
      <c r="H226" s="7">
        <f>F225*E226</f>
        <v>-4.1470970320774663E-3</v>
      </c>
      <c r="I226" s="12">
        <f>I225*(1+E226)</f>
        <v>1.1239496983026007</v>
      </c>
      <c r="J226" s="12">
        <f>J225*(1+H226)</f>
        <v>1.1243301178992511</v>
      </c>
      <c r="K226" s="7">
        <f>I226/MAX(I$2:I226)-1</f>
        <v>-3.3039006404036675E-2</v>
      </c>
      <c r="L226" s="7">
        <f>J226/MAX(J$2:J226)-1</f>
        <v>-3.3039006404036453E-2</v>
      </c>
    </row>
    <row r="227" spans="1:12" x14ac:dyDescent="0.25">
      <c r="A227" s="1">
        <v>44147</v>
      </c>
      <c r="B227" s="9">
        <v>202.21</v>
      </c>
      <c r="C227" s="9">
        <f>AVERAGE(B178:B227)</f>
        <v>185.92239999999995</v>
      </c>
      <c r="D227" s="9">
        <f>AVERAGE(B28:B227)</f>
        <v>155.61915000000002</v>
      </c>
      <c r="E227" s="7">
        <f>IF(B226=0,0,(B227-B226)/B226)</f>
        <v>1.455019818373391E-2</v>
      </c>
      <c r="F227">
        <f>IF(C227&gt;D227,1,0)</f>
        <v>1</v>
      </c>
      <c r="G227" t="str">
        <f>IF(F227&gt;F226,"BUY",IF(F227&lt;F226,"SELL","HOLD"))</f>
        <v>HOLD</v>
      </c>
      <c r="H227" s="7">
        <f>F226*E227</f>
        <v>1.455019818373391E-2</v>
      </c>
      <c r="I227" s="12">
        <f>I226*(1+E227)</f>
        <v>1.1403033891614516</v>
      </c>
      <c r="J227" s="12">
        <f>J226*(1+H227)</f>
        <v>1.1406893439386261</v>
      </c>
      <c r="K227" s="7">
        <f>I227/MAX(I$2:I227)-1</f>
        <v>-1.8969532311275072E-2</v>
      </c>
      <c r="L227" s="7">
        <f>J227/MAX(J$2:J227)-1</f>
        <v>-1.8969532311274961E-2</v>
      </c>
    </row>
    <row r="228" spans="1:12" x14ac:dyDescent="0.25">
      <c r="A228" s="1">
        <v>44148</v>
      </c>
      <c r="B228" s="9">
        <v>202.67</v>
      </c>
      <c r="C228" s="9">
        <f>AVERAGE(B179:B228)</f>
        <v>186.56159999999997</v>
      </c>
      <c r="D228" s="9">
        <f>AVERAGE(B29:B228)</f>
        <v>155.76770000000005</v>
      </c>
      <c r="E228" s="7">
        <f>IF(B227=0,0,(B228-B227)/B227)</f>
        <v>2.2748627664308367E-3</v>
      </c>
      <c r="F228">
        <f>IF(C228&gt;D228,1,0)</f>
        <v>1</v>
      </c>
      <c r="G228" t="str">
        <f>IF(F228&gt;F227,"BUY",IF(F228&lt;F227,"SELL","HOLD"))</f>
        <v>HOLD</v>
      </c>
      <c r="H228" s="7">
        <f>F227*E228</f>
        <v>2.2748627664308367E-3</v>
      </c>
      <c r="I228" s="12">
        <f>I227*(1+E228)</f>
        <v>1.14289742288389</v>
      </c>
      <c r="J228" s="12">
        <f>J227*(1+H228)</f>
        <v>1.1432842556552165</v>
      </c>
      <c r="K228" s="7">
        <f>I228/MAX(I$2:I228)-1</f>
        <v>-1.6737822627595711E-2</v>
      </c>
      <c r="L228" s="7">
        <f>J228/MAX(J$2:J228)-1</f>
        <v>-1.67378226275956E-2</v>
      </c>
    </row>
    <row r="229" spans="1:12" x14ac:dyDescent="0.25">
      <c r="A229" s="1">
        <v>44151</v>
      </c>
      <c r="B229" s="9">
        <v>200.35</v>
      </c>
      <c r="C229" s="9">
        <f>AVERAGE(B180:B229)</f>
        <v>187.08959999999996</v>
      </c>
      <c r="D229" s="9">
        <f>AVERAGE(B30:B229)</f>
        <v>155.90135000000004</v>
      </c>
      <c r="E229" s="7">
        <f>IF(B228=0,0,(B229-B228)/B228)</f>
        <v>-1.1447180145063371E-2</v>
      </c>
      <c r="F229">
        <f>IF(C229&gt;D229,1,0)</f>
        <v>1</v>
      </c>
      <c r="G229" t="str">
        <f>IF(F229&gt;F228,"BUY",IF(F229&lt;F228,"SELL","HOLD"))</f>
        <v>HOLD</v>
      </c>
      <c r="H229" s="7">
        <f>F228*E229</f>
        <v>-1.1447180145063371E-2</v>
      </c>
      <c r="I229" s="12">
        <f>I228*(1+E229)</f>
        <v>1.1298144701968094</v>
      </c>
      <c r="J229" s="12">
        <f>J228*(1+H229)</f>
        <v>1.1301968748237166</v>
      </c>
      <c r="K229" s="7">
        <f>I229/MAX(I$2:I229)-1</f>
        <v>-2.7993401901804882E-2</v>
      </c>
      <c r="L229" s="7">
        <f>J229/MAX(J$2:J229)-1</f>
        <v>-2.7993401901804771E-2</v>
      </c>
    </row>
    <row r="230" spans="1:12" x14ac:dyDescent="0.25">
      <c r="A230" s="1">
        <v>44152</v>
      </c>
      <c r="B230" s="9">
        <v>198.94</v>
      </c>
      <c r="C230" s="9">
        <f>AVERAGE(B181:B230)</f>
        <v>187.59539999999998</v>
      </c>
      <c r="D230" s="9">
        <f>AVERAGE(B31:B230)</f>
        <v>156.03145000000004</v>
      </c>
      <c r="E230" s="7">
        <f>IF(B229=0,0,(B230-B229)/B229)</f>
        <v>-7.0376840529073953E-3</v>
      </c>
      <c r="F230">
        <f>IF(C230&gt;D230,1,0)</f>
        <v>1</v>
      </c>
      <c r="G230" t="str">
        <f>IF(F230&gt;F229,"BUY",IF(F230&lt;F229,"SELL","HOLD"))</f>
        <v>HOLD</v>
      </c>
      <c r="H230" s="7">
        <f>F229*E230</f>
        <v>-7.0376840529073953E-3</v>
      </c>
      <c r="I230" s="12">
        <f>I229*(1+E230)</f>
        <v>1.1218631929171612</v>
      </c>
      <c r="J230" s="12">
        <f>J229*(1+H230)</f>
        <v>1.1222429063011239</v>
      </c>
      <c r="K230" s="7">
        <f>I230/MAX(I$2:I230)-1</f>
        <v>-3.48340772365614E-2</v>
      </c>
      <c r="L230" s="7">
        <f>J230/MAX(J$2:J230)-1</f>
        <v>-3.4834077236561289E-2</v>
      </c>
    </row>
    <row r="231" spans="1:12" x14ac:dyDescent="0.25">
      <c r="A231" s="1">
        <v>44153</v>
      </c>
      <c r="B231" s="9">
        <v>200.85</v>
      </c>
      <c r="C231" s="9">
        <f>AVERAGE(B182:B231)</f>
        <v>188.02080000000001</v>
      </c>
      <c r="D231" s="9">
        <f>AVERAGE(B32:B231)</f>
        <v>156.17240000000004</v>
      </c>
      <c r="E231" s="7">
        <f>IF(B230=0,0,(B231-B230)/B230)</f>
        <v>9.6008846888508935E-3</v>
      </c>
      <c r="F231">
        <f>IF(C231&gt;D231,1,0)</f>
        <v>1</v>
      </c>
      <c r="G231" t="str">
        <f>IF(F231&gt;F230,"BUY",IF(F231&lt;F230,"SELL","HOLD"))</f>
        <v>HOLD</v>
      </c>
      <c r="H231" s="7">
        <f>F230*E231</f>
        <v>9.6008846888508935E-3</v>
      </c>
      <c r="I231" s="12">
        <f>I230*(1+E231)</f>
        <v>1.1326340720690249</v>
      </c>
      <c r="J231" s="12">
        <f>J230*(1+H231)</f>
        <v>1.1330174310374019</v>
      </c>
      <c r="K231" s="7">
        <f>I231/MAX(I$2:I231)-1</f>
        <v>-2.5567630506501238E-2</v>
      </c>
      <c r="L231" s="7">
        <f>J231/MAX(J$2:J231)-1</f>
        <v>-2.5567630506501016E-2</v>
      </c>
    </row>
    <row r="232" spans="1:12" x14ac:dyDescent="0.25">
      <c r="A232" s="1">
        <v>44154</v>
      </c>
      <c r="B232" s="9">
        <v>199.39</v>
      </c>
      <c r="C232" s="9">
        <f>AVERAGE(B183:B232)</f>
        <v>188.3844</v>
      </c>
      <c r="D232" s="9">
        <f>AVERAGE(B33:B232)</f>
        <v>156.30955000000003</v>
      </c>
      <c r="E232" s="7">
        <f>IF(B231=0,0,(B232-B231)/B231)</f>
        <v>-7.2691062982325515E-3</v>
      </c>
      <c r="F232">
        <f>IF(C232&gt;D232,1,0)</f>
        <v>1</v>
      </c>
      <c r="G232" t="str">
        <f>IF(F232&gt;F231,"BUY",IF(F232&lt;F231,"SELL","HOLD"))</f>
        <v>HOLD</v>
      </c>
      <c r="H232" s="7">
        <f>F231*E232</f>
        <v>-7.2691062982325515E-3</v>
      </c>
      <c r="I232" s="12">
        <f>I231*(1+E232)</f>
        <v>1.1244008346021552</v>
      </c>
      <c r="J232" s="12">
        <f>J231*(1+H232)</f>
        <v>1.1247814068934407</v>
      </c>
      <c r="K232" s="7">
        <f>I232/MAX(I$2:I232)-1</f>
        <v>-3.265088298078811E-2</v>
      </c>
      <c r="L232" s="7">
        <f>J232/MAX(J$2:J232)-1</f>
        <v>-3.2650882980787888E-2</v>
      </c>
    </row>
    <row r="233" spans="1:12" x14ac:dyDescent="0.25">
      <c r="A233" s="1">
        <v>44155</v>
      </c>
      <c r="B233" s="9">
        <v>200.22</v>
      </c>
      <c r="C233" s="9">
        <f>AVERAGE(B184:B233)</f>
        <v>188.79660000000001</v>
      </c>
      <c r="D233" s="9">
        <f>AVERAGE(B34:B233)</f>
        <v>156.43740000000003</v>
      </c>
      <c r="E233" s="7">
        <f>IF(B232=0,0,(B233-B232)/B232)</f>
        <v>4.1626962234816815E-3</v>
      </c>
      <c r="F233">
        <f>IF(C233&gt;D233,1,0)</f>
        <v>1</v>
      </c>
      <c r="G233" t="str">
        <f>IF(F233&gt;F232,"BUY",IF(F233&lt;F232,"SELL","HOLD"))</f>
        <v>HOLD</v>
      </c>
      <c r="H233" s="7">
        <f>F232*E233</f>
        <v>4.1626962234816815E-3</v>
      </c>
      <c r="I233" s="12">
        <f>I232*(1+E233)</f>
        <v>1.1290813737100334</v>
      </c>
      <c r="J233" s="12">
        <f>J232*(1+H233)</f>
        <v>1.1294635302081586</v>
      </c>
      <c r="K233" s="7">
        <f>I233/MAX(I$2:I233)-1</f>
        <v>-2.86241024645838E-2</v>
      </c>
      <c r="L233" s="7">
        <f>J233/MAX(J$2:J233)-1</f>
        <v>-2.8624102464583578E-2</v>
      </c>
    </row>
    <row r="234" spans="1:12" x14ac:dyDescent="0.25">
      <c r="A234" s="1">
        <v>44158</v>
      </c>
      <c r="B234" s="9">
        <v>200.62</v>
      </c>
      <c r="C234" s="9">
        <f>AVERAGE(B185:B234)</f>
        <v>189.25760000000002</v>
      </c>
      <c r="D234" s="9">
        <f>AVERAGE(B35:B234)</f>
        <v>156.56665000000004</v>
      </c>
      <c r="E234" s="7">
        <f>IF(B233=0,0,(B234-B233)/B233)</f>
        <v>1.9978024173409534E-3</v>
      </c>
      <c r="F234">
        <f>IF(C234&gt;D234,1,0)</f>
        <v>1</v>
      </c>
      <c r="G234" t="str">
        <f>IF(F234&gt;F233,"BUY",IF(F234&lt;F233,"SELL","HOLD"))</f>
        <v>HOLD</v>
      </c>
      <c r="H234" s="7">
        <f>F233*E234</f>
        <v>1.9978024173409534E-3</v>
      </c>
      <c r="I234" s="12">
        <f>I233*(1+E234)</f>
        <v>1.1313370552078059</v>
      </c>
      <c r="J234" s="12">
        <f>J233*(1+H234)</f>
        <v>1.1317199751791069</v>
      </c>
      <c r="K234" s="7">
        <f>I234/MAX(I$2:I234)-1</f>
        <v>-2.6683485348340752E-2</v>
      </c>
      <c r="L234" s="7">
        <f>J234/MAX(J$2:J234)-1</f>
        <v>-2.668348534834053E-2</v>
      </c>
    </row>
    <row r="235" spans="1:12" x14ac:dyDescent="0.25">
      <c r="A235" s="1">
        <v>44159</v>
      </c>
      <c r="B235" s="9">
        <v>199.36</v>
      </c>
      <c r="C235" s="9">
        <f>AVERAGE(B186:B235)</f>
        <v>189.66760000000002</v>
      </c>
      <c r="D235" s="9">
        <f>AVERAGE(B36:B235)</f>
        <v>156.69630000000004</v>
      </c>
      <c r="E235" s="7">
        <f>IF(B234=0,0,(B235-B234)/B234)</f>
        <v>-6.2805303558966744E-3</v>
      </c>
      <c r="F235">
        <f>IF(C235&gt;D235,1,0)</f>
        <v>1</v>
      </c>
      <c r="G235" t="str">
        <f>IF(F235&gt;F234,"BUY",IF(F235&lt;F234,"SELL","HOLD"))</f>
        <v>HOLD</v>
      </c>
      <c r="H235" s="7">
        <f>F234*E235</f>
        <v>-6.2805303558966744E-3</v>
      </c>
      <c r="I235" s="12">
        <f>I234*(1+E235)</f>
        <v>1.1242316584898224</v>
      </c>
      <c r="J235" s="12">
        <f>J234*(1+H235)</f>
        <v>1.1246121735206198</v>
      </c>
      <c r="K235" s="7">
        <f>I235/MAX(I$2:I235)-1</f>
        <v>-3.2796429264506211E-2</v>
      </c>
      <c r="L235" s="7">
        <f>J235/MAX(J$2:J235)-1</f>
        <v>-3.2796429264505877E-2</v>
      </c>
    </row>
    <row r="236" spans="1:12" x14ac:dyDescent="0.25">
      <c r="A236" s="1">
        <v>44160</v>
      </c>
      <c r="B236" s="9">
        <v>204.78</v>
      </c>
      <c r="C236" s="9">
        <f>AVERAGE(B187:B236)</f>
        <v>190.19020000000009</v>
      </c>
      <c r="D236" s="9">
        <f>AVERAGE(B37:B236)</f>
        <v>156.84665000000004</v>
      </c>
      <c r="E236" s="7">
        <f>IF(B235=0,0,(B236-B235)/B235)</f>
        <v>2.71869983948635E-2</v>
      </c>
      <c r="F236">
        <f>IF(C236&gt;D236,1,0)</f>
        <v>1</v>
      </c>
      <c r="G236" t="str">
        <f>IF(F236&gt;F235,"BUY",IF(F236&lt;F235,"SELL","HOLD"))</f>
        <v>HOLD</v>
      </c>
      <c r="H236" s="7">
        <f>F235*E236</f>
        <v>2.71869983948635E-2</v>
      </c>
      <c r="I236" s="12">
        <f>I235*(1+E236)</f>
        <v>1.15479614278464</v>
      </c>
      <c r="J236" s="12">
        <f>J235*(1+H236)</f>
        <v>1.1551870028769691</v>
      </c>
      <c r="K236" s="7">
        <f>I236/MAX(I$2:I236)-1</f>
        <v>-6.5010673394140239E-3</v>
      </c>
      <c r="L236" s="7">
        <f>J236/MAX(J$2:J236)-1</f>
        <v>-6.5010673394135798E-3</v>
      </c>
    </row>
    <row r="237" spans="1:12" x14ac:dyDescent="0.25">
      <c r="A237" s="1">
        <v>44161</v>
      </c>
      <c r="B237" s="9">
        <v>206.65</v>
      </c>
      <c r="C237" s="9">
        <f>AVERAGE(B188:B237)</f>
        <v>190.71420000000006</v>
      </c>
      <c r="D237" s="9">
        <f>AVERAGE(B38:B237)</f>
        <v>157.07085000000004</v>
      </c>
      <c r="E237" s="7">
        <f>IF(B236=0,0,(B237-B236)/B236)</f>
        <v>9.1317511475730272E-3</v>
      </c>
      <c r="F237">
        <f>IF(C237&gt;D237,1,0)</f>
        <v>1</v>
      </c>
      <c r="G237" t="str">
        <f>IF(F237&gt;F236,"BUY",IF(F237&lt;F236,"SELL","HOLD"))</f>
        <v>HOLD</v>
      </c>
      <c r="H237" s="7">
        <f>F236*E237</f>
        <v>9.1317511475730272E-3</v>
      </c>
      <c r="I237" s="12">
        <f>I236*(1+E237)</f>
        <v>1.1653414537867266</v>
      </c>
      <c r="J237" s="12">
        <f>J236*(1+H237)</f>
        <v>1.1657358831161524</v>
      </c>
      <c r="K237" s="7">
        <f>I237/MAX(I$2:I237)-1</f>
        <v>0</v>
      </c>
      <c r="L237" s="7">
        <f>J237/MAX(J$2:J237)-1</f>
        <v>0</v>
      </c>
    </row>
    <row r="238" spans="1:12" x14ac:dyDescent="0.25">
      <c r="A238" s="1">
        <v>44162</v>
      </c>
      <c r="B238" s="9">
        <v>201.94</v>
      </c>
      <c r="C238" s="9">
        <f>AVERAGE(B189:B238)</f>
        <v>191.11820000000003</v>
      </c>
      <c r="D238" s="9">
        <f>AVERAGE(B39:B238)</f>
        <v>157.28495000000004</v>
      </c>
      <c r="E238" s="7">
        <f>IF(B237=0,0,(B238-B237)/B237)</f>
        <v>-2.2792160658117629E-2</v>
      </c>
      <c r="F238">
        <f>IF(C238&gt;D238,1,0)</f>
        <v>1</v>
      </c>
      <c r="G238" t="str">
        <f>IF(F238&gt;F237,"BUY",IF(F238&lt;F237,"SELL","HOLD"))</f>
        <v>HOLD</v>
      </c>
      <c r="H238" s="7">
        <f>F237*E238</f>
        <v>-2.2792160658117629E-2</v>
      </c>
      <c r="I238" s="12">
        <f>I237*(1+E238)</f>
        <v>1.1387808041504552</v>
      </c>
      <c r="J238" s="12">
        <f>J237*(1+H238)</f>
        <v>1.1391662435832364</v>
      </c>
      <c r="K238" s="7">
        <f>I238/MAX(I$2:I238)-1</f>
        <v>-2.2792160658117622E-2</v>
      </c>
      <c r="L238" s="7">
        <f>J238/MAX(J$2:J238)-1</f>
        <v>-2.2792160658117622E-2</v>
      </c>
    </row>
    <row r="239" spans="1:12" x14ac:dyDescent="0.25">
      <c r="A239" s="1">
        <v>44165</v>
      </c>
      <c r="B239" s="9">
        <v>202.69</v>
      </c>
      <c r="C239" s="9">
        <f>AVERAGE(B190:B239)</f>
        <v>191.53480000000008</v>
      </c>
      <c r="D239" s="9">
        <f>AVERAGE(B40:B239)</f>
        <v>157.58510000000001</v>
      </c>
      <c r="E239" s="7">
        <f>IF(B238=0,0,(B239-B238)/B238)</f>
        <v>3.713974447855799E-3</v>
      </c>
      <c r="F239">
        <f>IF(C239&gt;D239,1,0)</f>
        <v>1</v>
      </c>
      <c r="G239" t="str">
        <f>IF(F239&gt;F238,"BUY",IF(F239&lt;F238,"SELL","HOLD"))</f>
        <v>HOLD</v>
      </c>
      <c r="H239" s="7">
        <f>F238*E239</f>
        <v>3.713974447855799E-3</v>
      </c>
      <c r="I239" s="12">
        <f>I238*(1+E239)</f>
        <v>1.1430102069587786</v>
      </c>
      <c r="J239" s="12">
        <f>J238*(1+H239)</f>
        <v>1.1433970779037643</v>
      </c>
      <c r="K239" s="7">
        <f>I239/MAX(I$2:I239)-1</f>
        <v>-1.9162835712557502E-2</v>
      </c>
      <c r="L239" s="7">
        <f>J239/MAX(J$2:J239)-1</f>
        <v>-1.9162835712557613E-2</v>
      </c>
    </row>
    <row r="240" spans="1:12" x14ac:dyDescent="0.25">
      <c r="A240" s="1">
        <v>44166</v>
      </c>
      <c r="B240" s="9">
        <v>201.39</v>
      </c>
      <c r="C240" s="9">
        <f>AVERAGE(B191:B240)</f>
        <v>191.95680000000007</v>
      </c>
      <c r="D240" s="9">
        <f>AVERAGE(B41:B240)</f>
        <v>157.93445000000003</v>
      </c>
      <c r="E240" s="7">
        <f>IF(B239=0,0,(B240-B239)/B239)</f>
        <v>-6.4137352607430628E-3</v>
      </c>
      <c r="F240">
        <f>IF(C240&gt;D240,1,0)</f>
        <v>1</v>
      </c>
      <c r="G240" t="str">
        <f>IF(F240&gt;F239,"BUY",IF(F240&lt;F239,"SELL","HOLD"))</f>
        <v>HOLD</v>
      </c>
      <c r="H240" s="7">
        <f>F239*E240</f>
        <v>-6.4137352607430628E-3</v>
      </c>
      <c r="I240" s="12">
        <f>I239*(1+E240)</f>
        <v>1.1356792420910178</v>
      </c>
      <c r="J240" s="12">
        <f>J239*(1+H240)</f>
        <v>1.1360636317481823</v>
      </c>
      <c r="K240" s="7">
        <f>I240/MAX(I$2:I240)-1</f>
        <v>-2.5453665618195176E-2</v>
      </c>
      <c r="L240" s="7">
        <f>J240/MAX(J$2:J240)-1</f>
        <v>-2.5453665618195287E-2</v>
      </c>
    </row>
    <row r="241" spans="1:12" x14ac:dyDescent="0.25">
      <c r="A241" s="1">
        <v>44167</v>
      </c>
      <c r="B241" s="9">
        <v>203.75</v>
      </c>
      <c r="C241" s="9">
        <f>AVERAGE(B192:B241)</f>
        <v>192.48640000000006</v>
      </c>
      <c r="D241" s="9">
        <f>AVERAGE(B42:B241)</f>
        <v>158.30690000000001</v>
      </c>
      <c r="E241" s="7">
        <f>IF(B240=0,0,(B241-B240)/B240)</f>
        <v>1.1718556035552975E-2</v>
      </c>
      <c r="F241">
        <f>IF(C241&gt;D241,1,0)</f>
        <v>1</v>
      </c>
      <c r="G241" t="str">
        <f>IF(F241&gt;F240,"BUY",IF(F241&lt;F240,"SELL","HOLD"))</f>
        <v>HOLD</v>
      </c>
      <c r="H241" s="7">
        <f>F240*E241</f>
        <v>1.1718556035552975E-2</v>
      </c>
      <c r="I241" s="12">
        <f>I240*(1+E241)</f>
        <v>1.1489877629278757</v>
      </c>
      <c r="J241" s="12">
        <f>J240*(1+H241)</f>
        <v>1.1493766570767772</v>
      </c>
      <c r="K241" s="7">
        <f>I241/MAX(I$2:I241)-1</f>
        <v>-1.4033389789499195E-2</v>
      </c>
      <c r="L241" s="7">
        <f>J241/MAX(J$2:J241)-1</f>
        <v>-1.4033389789499306E-2</v>
      </c>
    </row>
    <row r="242" spans="1:12" x14ac:dyDescent="0.25">
      <c r="A242" s="1">
        <v>44168</v>
      </c>
      <c r="B242" s="9">
        <v>202.12</v>
      </c>
      <c r="C242" s="9">
        <f>AVERAGE(B193:B242)</f>
        <v>192.99680000000006</v>
      </c>
      <c r="D242" s="9">
        <f>AVERAGE(B43:B242)</f>
        <v>158.66820000000001</v>
      </c>
      <c r="E242" s="7">
        <f>IF(B241=0,0,(B242-B241)/B241)</f>
        <v>-7.9999999999999776E-3</v>
      </c>
      <c r="F242">
        <f>IF(C242&gt;D242,1,0)</f>
        <v>1</v>
      </c>
      <c r="G242" t="str">
        <f>IF(F242&gt;F241,"BUY",IF(F242&lt;F241,"SELL","HOLD"))</f>
        <v>HOLD</v>
      </c>
      <c r="H242" s="7">
        <f>F241*E242</f>
        <v>-7.9999999999999776E-3</v>
      </c>
      <c r="I242" s="12">
        <f>I241*(1+E242)</f>
        <v>1.1397958608244527</v>
      </c>
      <c r="J242" s="12">
        <f>J241*(1+H242)</f>
        <v>1.1401816438201628</v>
      </c>
      <c r="K242" s="7">
        <f>I242/MAX(I$2:I242)-1</f>
        <v>-2.1921122671183291E-2</v>
      </c>
      <c r="L242" s="7">
        <f>J242/MAX(J$2:J242)-1</f>
        <v>-2.1921122671183402E-2</v>
      </c>
    </row>
    <row r="243" spans="1:12" x14ac:dyDescent="0.25">
      <c r="A243" s="1">
        <v>44169</v>
      </c>
      <c r="B243" s="9">
        <v>202.14</v>
      </c>
      <c r="C243" s="9">
        <f>AVERAGE(B194:B243)</f>
        <v>193.46600000000007</v>
      </c>
      <c r="D243" s="9">
        <f>AVERAGE(B44:B243)</f>
        <v>159.04139999999998</v>
      </c>
      <c r="E243" s="7">
        <f>IF(B242=0,0,(B243-B242)/B242)</f>
        <v>9.8951118147545074E-5</v>
      </c>
      <c r="F243">
        <f>IF(C243&gt;D243,1,0)</f>
        <v>1</v>
      </c>
      <c r="G243" t="str">
        <f>IF(F243&gt;F242,"BUY",IF(F243&lt;F242,"SELL","HOLD"))</f>
        <v>HOLD</v>
      </c>
      <c r="H243" s="7">
        <f>F242*E243</f>
        <v>9.8951118147545074E-5</v>
      </c>
      <c r="I243" s="12">
        <f>I242*(1+E243)</f>
        <v>1.1399086448993412</v>
      </c>
      <c r="J243" s="12">
        <f>J242*(1+H243)</f>
        <v>1.1402944660687102</v>
      </c>
      <c r="K243" s="7">
        <f>I243/MAX(I$2:I243)-1</f>
        <v>-2.1824340672635167E-2</v>
      </c>
      <c r="L243" s="7">
        <f>J243/MAX(J$2:J243)-1</f>
        <v>-2.1824340672635167E-2</v>
      </c>
    </row>
    <row r="244" spans="1:12" x14ac:dyDescent="0.25">
      <c r="A244" s="1">
        <v>44172</v>
      </c>
      <c r="B244" s="9">
        <v>203.67</v>
      </c>
      <c r="C244" s="9">
        <f>AVERAGE(B195:B244)</f>
        <v>193.95140000000004</v>
      </c>
      <c r="D244" s="9">
        <f>AVERAGE(B45:B244)</f>
        <v>159.44114999999999</v>
      </c>
      <c r="E244" s="7">
        <f>IF(B243=0,0,(B244-B243)/B243)</f>
        <v>7.5690115761353578E-3</v>
      </c>
      <c r="F244">
        <f>IF(C244&gt;D244,1,0)</f>
        <v>1</v>
      </c>
      <c r="G244" t="str">
        <f>IF(F244&gt;F243,"BUY",IF(F244&lt;F243,"SELL","HOLD"))</f>
        <v>HOLD</v>
      </c>
      <c r="H244" s="7">
        <f>F243*E244</f>
        <v>7.5690115761353578E-3</v>
      </c>
      <c r="I244" s="12">
        <f>I243*(1+E244)</f>
        <v>1.148536626628321</v>
      </c>
      <c r="J244" s="12">
        <f>J243*(1+H244)</f>
        <v>1.1489253680825873</v>
      </c>
      <c r="K244" s="7">
        <f>I244/MAX(I$2:I244)-1</f>
        <v>-1.4420517783692577E-2</v>
      </c>
      <c r="L244" s="7">
        <f>J244/MAX(J$2:J244)-1</f>
        <v>-1.4420517783692688E-2</v>
      </c>
    </row>
    <row r="245" spans="1:12" x14ac:dyDescent="0.25">
      <c r="A245" s="1">
        <v>44173</v>
      </c>
      <c r="B245" s="9">
        <v>206.09</v>
      </c>
      <c r="C245" s="9">
        <f>AVERAGE(B196:B245)</f>
        <v>194.53340000000003</v>
      </c>
      <c r="D245" s="9">
        <f>AVERAGE(B46:B245)</f>
        <v>159.86394999999999</v>
      </c>
      <c r="E245" s="7">
        <f>IF(B244=0,0,(B245-B244)/B244)</f>
        <v>1.188196592527135E-2</v>
      </c>
      <c r="F245">
        <f>IF(C245&gt;D245,1,0)</f>
        <v>1</v>
      </c>
      <c r="G245" t="str">
        <f>IF(F245&gt;F244,"BUY",IF(F245&lt;F244,"SELL","HOLD"))</f>
        <v>HOLD</v>
      </c>
      <c r="H245" s="7">
        <f>F244*E245</f>
        <v>1.188196592527135E-2</v>
      </c>
      <c r="I245" s="12">
        <f>I244*(1+E245)</f>
        <v>1.1621834996898448</v>
      </c>
      <c r="J245" s="12">
        <f>J244*(1+H245)</f>
        <v>1.1625768601568245</v>
      </c>
      <c r="K245" s="7">
        <f>I245/MAX(I$2:I245)-1</f>
        <v>-2.7098959593517824E-3</v>
      </c>
      <c r="L245" s="7">
        <f>J245/MAX(J$2:J245)-1</f>
        <v>-2.7098959593517824E-3</v>
      </c>
    </row>
    <row r="246" spans="1:12" x14ac:dyDescent="0.25">
      <c r="A246" s="1">
        <v>44174</v>
      </c>
      <c r="B246" s="9">
        <v>203.43</v>
      </c>
      <c r="C246" s="9">
        <f>AVERAGE(B197:B246)</f>
        <v>195.0496</v>
      </c>
      <c r="D246" s="9">
        <f>AVERAGE(B47:B246)</f>
        <v>160.27345</v>
      </c>
      <c r="E246" s="7">
        <f>IF(B245=0,0,(B246-B245)/B245)</f>
        <v>-1.2906982386336051E-2</v>
      </c>
      <c r="F246">
        <f>IF(C246&gt;D246,1,0)</f>
        <v>1</v>
      </c>
      <c r="G246" t="str">
        <f>IF(F246&gt;F245,"BUY",IF(F246&lt;F245,"SELL","HOLD"))</f>
        <v>HOLD</v>
      </c>
      <c r="H246" s="7">
        <f>F245*E246</f>
        <v>-1.2906982386336051E-2</v>
      </c>
      <c r="I246" s="12">
        <f>I245*(1+E246)</f>
        <v>1.1471832177296577</v>
      </c>
      <c r="J246" s="12">
        <f>J245*(1+H246)</f>
        <v>1.1475715011000185</v>
      </c>
      <c r="K246" s="7">
        <f>I246/MAX(I$2:I246)-1</f>
        <v>-1.5581901766271611E-2</v>
      </c>
      <c r="L246" s="7">
        <f>J246/MAX(J$2:J246)-1</f>
        <v>-1.5581901766271722E-2</v>
      </c>
    </row>
    <row r="247" spans="1:12" x14ac:dyDescent="0.25">
      <c r="A247" s="1">
        <v>44175</v>
      </c>
      <c r="B247" s="9">
        <v>202.92</v>
      </c>
      <c r="C247" s="9">
        <f>AVERAGE(B198:B247)</f>
        <v>195.53380000000001</v>
      </c>
      <c r="D247" s="9">
        <f>AVERAGE(B48:B247)</f>
        <v>160.68039999999999</v>
      </c>
      <c r="E247" s="7">
        <f>IF(B246=0,0,(B247-B246)/B246)</f>
        <v>-2.5070048665389536E-3</v>
      </c>
      <c r="F247">
        <f>IF(C247&gt;D247,1,0)</f>
        <v>1</v>
      </c>
      <c r="G247" t="str">
        <f>IF(F247&gt;F246,"BUY",IF(F247&lt;F246,"SELL","HOLD"))</f>
        <v>HOLD</v>
      </c>
      <c r="H247" s="7">
        <f>F246*E247</f>
        <v>-2.5070048665389536E-3</v>
      </c>
      <c r="I247" s="12">
        <f>I246*(1+E247)</f>
        <v>1.1443072238199976</v>
      </c>
      <c r="J247" s="12">
        <f>J246*(1+H247)</f>
        <v>1.1446945337620593</v>
      </c>
      <c r="K247" s="7">
        <f>I247/MAX(I$2:I247)-1</f>
        <v>-1.8049842729252585E-2</v>
      </c>
      <c r="L247" s="7">
        <f>J247/MAX(J$2:J247)-1</f>
        <v>-1.8049842729252696E-2</v>
      </c>
    </row>
    <row r="248" spans="1:12" x14ac:dyDescent="0.25">
      <c r="A248" s="1">
        <v>44176</v>
      </c>
      <c r="B248" s="9">
        <v>202.07</v>
      </c>
      <c r="C248" s="9">
        <f>AVERAGE(B199:B248)</f>
        <v>196.03360000000004</v>
      </c>
      <c r="D248" s="9">
        <f>AVERAGE(B49:B248)</f>
        <v>161.0831</v>
      </c>
      <c r="E248" s="7">
        <f>IF(B247=0,0,(B248-B247)/B247)</f>
        <v>-4.188842893751204E-3</v>
      </c>
      <c r="F248">
        <f>IF(C248&gt;D248,1,0)</f>
        <v>1</v>
      </c>
      <c r="G248" t="str">
        <f>IF(F248&gt;F247,"BUY",IF(F248&lt;F247,"SELL","HOLD"))</f>
        <v>HOLD</v>
      </c>
      <c r="H248" s="7">
        <f>F247*E248</f>
        <v>-4.188842893751204E-3</v>
      </c>
      <c r="I248" s="12">
        <f>I247*(1+E248)</f>
        <v>1.139513900637231</v>
      </c>
      <c r="J248" s="12">
        <f>J247*(1+H248)</f>
        <v>1.1398995881987943</v>
      </c>
      <c r="K248" s="7">
        <f>I248/MAX(I$2:I248)-1</f>
        <v>-2.2163077667554099E-2</v>
      </c>
      <c r="L248" s="7">
        <f>J248/MAX(J$2:J248)-1</f>
        <v>-2.2163077667554099E-2</v>
      </c>
    </row>
    <row r="249" spans="1:12" x14ac:dyDescent="0.25">
      <c r="A249" s="1">
        <v>44179</v>
      </c>
      <c r="B249" s="9">
        <v>200.79</v>
      </c>
      <c r="C249" s="9">
        <f>AVERAGE(B200:B249)</f>
        <v>196.49580000000006</v>
      </c>
      <c r="D249" s="9">
        <f>AVERAGE(B50:B249)</f>
        <v>161.46890000000002</v>
      </c>
      <c r="E249" s="7">
        <f>IF(B248=0,0,(B249-B248)/B248)</f>
        <v>-6.3344385608947451E-3</v>
      </c>
      <c r="F249">
        <f>IF(C249&gt;D249,1,0)</f>
        <v>1</v>
      </c>
      <c r="G249" t="str">
        <f>IF(F249&gt;F248,"BUY",IF(F249&lt;F248,"SELL","HOLD"))</f>
        <v>HOLD</v>
      </c>
      <c r="H249" s="7">
        <f>F248*E249</f>
        <v>-6.3344385608947451E-3</v>
      </c>
      <c r="I249" s="12">
        <f>I248*(1+E249)</f>
        <v>1.1322957198443588</v>
      </c>
      <c r="J249" s="12">
        <f>J248*(1+H249)</f>
        <v>1.1326789642917598</v>
      </c>
      <c r="K249" s="7">
        <f>I249/MAX(I$2:I249)-1</f>
        <v>-2.8357125574643427E-2</v>
      </c>
      <c r="L249" s="7">
        <f>J249/MAX(J$2:J249)-1</f>
        <v>-2.8357125574643427E-2</v>
      </c>
    </row>
    <row r="250" spans="1:12" x14ac:dyDescent="0.25">
      <c r="A250" s="1">
        <v>44180</v>
      </c>
      <c r="B250" s="9">
        <v>205.34</v>
      </c>
      <c r="C250" s="9">
        <f>AVERAGE(B201:B250)</f>
        <v>197.04120000000003</v>
      </c>
      <c r="D250" s="9">
        <f>AVERAGE(B51:B250)</f>
        <v>161.8844</v>
      </c>
      <c r="E250" s="7">
        <f>IF(B249=0,0,(B250-B249)/B249)</f>
        <v>2.2660491060311826E-2</v>
      </c>
      <c r="F250">
        <f>IF(C250&gt;D250,1,0)</f>
        <v>1</v>
      </c>
      <c r="G250" t="str">
        <f>IF(F250&gt;F249,"BUY",IF(F250&lt;F249,"SELL","HOLD"))</f>
        <v>HOLD</v>
      </c>
      <c r="H250" s="7">
        <f>F249*E250</f>
        <v>2.2660491060311826E-2</v>
      </c>
      <c r="I250" s="12">
        <f>I249*(1+E250)</f>
        <v>1.1579540968815214</v>
      </c>
      <c r="J250" s="12">
        <f>J249*(1+H250)</f>
        <v>1.1583460258362965</v>
      </c>
      <c r="K250" s="7">
        <f>I250/MAX(I$2:I250)-1</f>
        <v>-6.3392209049119019E-3</v>
      </c>
      <c r="L250" s="7">
        <f>J250/MAX(J$2:J250)-1</f>
        <v>-6.3392209049119019E-3</v>
      </c>
    </row>
    <row r="251" spans="1:12" x14ac:dyDescent="0.25">
      <c r="A251" s="1">
        <v>44181</v>
      </c>
      <c r="B251" s="9">
        <v>206.64</v>
      </c>
      <c r="C251" s="9">
        <f>AVERAGE(B202:B251)</f>
        <v>197.65620000000001</v>
      </c>
      <c r="D251" s="9">
        <f>AVERAGE(B52:B251)</f>
        <v>162.30994999999999</v>
      </c>
      <c r="E251" s="7">
        <f>IF(B250=0,0,(B251-B250)/B250)</f>
        <v>6.3309632804128902E-3</v>
      </c>
      <c r="F251">
        <f>IF(C251&gt;D251,1,0)</f>
        <v>1</v>
      </c>
      <c r="G251" t="str">
        <f>IF(F251&gt;F250,"BUY",IF(F251&lt;F250,"SELL","HOLD"))</f>
        <v>HOLD</v>
      </c>
      <c r="H251" s="7">
        <f>F250*E251</f>
        <v>6.3309632804128902E-3</v>
      </c>
      <c r="I251" s="12">
        <f>I250*(1+E251)</f>
        <v>1.165285061749282</v>
      </c>
      <c r="J251" s="12">
        <f>J250*(1+H251)</f>
        <v>1.1656794719918784</v>
      </c>
      <c r="K251" s="7">
        <f>I251/MAX(I$2:I251)-1</f>
        <v>-4.8390999274339208E-5</v>
      </c>
      <c r="L251" s="7">
        <f>J251/MAX(J$2:J251)-1</f>
        <v>-4.839099927445023E-5</v>
      </c>
    </row>
    <row r="252" spans="1:12" x14ac:dyDescent="0.25">
      <c r="A252" s="1">
        <v>44182</v>
      </c>
      <c r="B252" s="9">
        <v>203.83</v>
      </c>
      <c r="C252" s="9">
        <f>AVERAGE(B203:B252)</f>
        <v>198.19480000000004</v>
      </c>
      <c r="D252" s="9">
        <f>AVERAGE(B53:B252)</f>
        <v>162.72145</v>
      </c>
      <c r="E252" s="7">
        <f>IF(B251=0,0,(B252-B251)/B251)</f>
        <v>-1.3598528842431156E-2</v>
      </c>
      <c r="F252">
        <f>IF(C252&gt;D252,1,0)</f>
        <v>1</v>
      </c>
      <c r="G252" t="str">
        <f>IF(F252&gt;F251,"BUY",IF(F252&lt;F251,"SELL","HOLD"))</f>
        <v>HOLD</v>
      </c>
      <c r="H252" s="7">
        <f>F251*E252</f>
        <v>-1.3598528842431156E-2</v>
      </c>
      <c r="I252" s="12">
        <f>I251*(1+E252)</f>
        <v>1.1494388992274303</v>
      </c>
      <c r="J252" s="12">
        <f>J251*(1+H252)</f>
        <v>1.1498279460709668</v>
      </c>
      <c r="K252" s="7">
        <f>I252/MAX(I$2:I252)-1</f>
        <v>-1.3646261795306147E-2</v>
      </c>
      <c r="L252" s="7">
        <f>J252/MAX(J$2:J252)-1</f>
        <v>-1.3646261795306258E-2</v>
      </c>
    </row>
    <row r="253" spans="1:12" x14ac:dyDescent="0.25">
      <c r="A253" s="1">
        <v>44183</v>
      </c>
      <c r="B253" s="9">
        <v>206.38</v>
      </c>
      <c r="C253" s="9">
        <f>AVERAGE(B204:B253)</f>
        <v>198.7552</v>
      </c>
      <c r="D253" s="9">
        <f>AVERAGE(B54:B253)</f>
        <v>163.14570000000001</v>
      </c>
      <c r="E253" s="7">
        <f>IF(B252=0,0,(B253-B252)/B252)</f>
        <v>1.2510425354461967E-2</v>
      </c>
      <c r="F253">
        <f>IF(C253&gt;D253,1,0)</f>
        <v>1</v>
      </c>
      <c r="G253" t="str">
        <f>IF(F253&gt;F252,"BUY",IF(F253&lt;F252,"SELL","HOLD"))</f>
        <v>HOLD</v>
      </c>
      <c r="H253" s="7">
        <f>F252*E253</f>
        <v>1.2510425354461967E-2</v>
      </c>
      <c r="I253" s="12">
        <f>I252*(1+E253)</f>
        <v>1.1638188687757298</v>
      </c>
      <c r="J253" s="12">
        <f>J252*(1+H253)</f>
        <v>1.164212782760762</v>
      </c>
      <c r="K253" s="7">
        <f>I253/MAX(I$2:I253)-1</f>
        <v>-1.3065569804019406E-3</v>
      </c>
      <c r="L253" s="7">
        <f>J253/MAX(J$2:J253)-1</f>
        <v>-1.3065569804019406E-3</v>
      </c>
    </row>
    <row r="254" spans="1:12" x14ac:dyDescent="0.25">
      <c r="A254" s="1">
        <v>44186</v>
      </c>
      <c r="B254" s="9">
        <v>211.35</v>
      </c>
      <c r="C254" s="9">
        <f>AVERAGE(B205:B254)</f>
        <v>199.36320000000001</v>
      </c>
      <c r="D254" s="9">
        <f>AVERAGE(B55:B254)</f>
        <v>163.59479999999999</v>
      </c>
      <c r="E254" s="7">
        <f>IF(B253=0,0,(B254-B253)/B253)</f>
        <v>2.4081790871208444E-2</v>
      </c>
      <c r="F254">
        <f>IF(C254&gt;D254,1,0)</f>
        <v>1</v>
      </c>
      <c r="G254" t="str">
        <f>IF(F254&gt;F253,"BUY",IF(F254&lt;F253,"SELL","HOLD"))</f>
        <v>HOLD</v>
      </c>
      <c r="H254" s="7">
        <f>F253*E254</f>
        <v>2.4081790871208444E-2</v>
      </c>
      <c r="I254" s="12">
        <f>I253*(1+E254)</f>
        <v>1.1918457113855534</v>
      </c>
      <c r="J254" s="12">
        <f>J253*(1+H254)</f>
        <v>1.1922491115247944</v>
      </c>
      <c r="K254" s="7">
        <f>I254/MAX(I$2:I254)-1</f>
        <v>0</v>
      </c>
      <c r="L254" s="7">
        <f>J254/MAX(J$2:J254)-1</f>
        <v>0</v>
      </c>
    </row>
    <row r="255" spans="1:12" x14ac:dyDescent="0.25">
      <c r="A255" s="1">
        <v>44187</v>
      </c>
      <c r="B255" s="9">
        <v>211.35</v>
      </c>
      <c r="C255" s="9">
        <f>AVERAGE(B206:B255)</f>
        <v>199.92</v>
      </c>
      <c r="D255" s="9">
        <f>AVERAGE(B56:B255)</f>
        <v>164.04390000000004</v>
      </c>
      <c r="E255" s="7">
        <f>IF(B254=0,0,(B255-B254)/B254)</f>
        <v>0</v>
      </c>
      <c r="F255">
        <f>IF(C255&gt;D255,1,0)</f>
        <v>1</v>
      </c>
      <c r="G255" t="str">
        <f>IF(F255&gt;F254,"BUY",IF(F255&lt;F254,"SELL","HOLD"))</f>
        <v>HOLD</v>
      </c>
      <c r="H255" s="7">
        <f>F254*E255</f>
        <v>0</v>
      </c>
      <c r="I255" s="12">
        <f>I254*(1+E255)</f>
        <v>1.1918457113855534</v>
      </c>
      <c r="J255" s="12">
        <f>J254*(1+H255)</f>
        <v>1.1922491115247944</v>
      </c>
      <c r="K255" s="7">
        <f>I255/MAX(I$2:I255)-1</f>
        <v>0</v>
      </c>
      <c r="L255" s="7">
        <f>J255/MAX(J$2:J255)-1</f>
        <v>0</v>
      </c>
    </row>
    <row r="256" spans="1:12" x14ac:dyDescent="0.25">
      <c r="A256" s="1">
        <v>44188</v>
      </c>
      <c r="B256" s="9">
        <v>207.81</v>
      </c>
      <c r="C256" s="9">
        <f>AVERAGE(B207:B256)</f>
        <v>200.46119999999999</v>
      </c>
      <c r="D256" s="9">
        <f>AVERAGE(B57:B256)</f>
        <v>164.46539999999996</v>
      </c>
      <c r="E256" s="7">
        <f>IF(B255=0,0,(B256-B255)/B255)</f>
        <v>-1.6749467707594001E-2</v>
      </c>
      <c r="F256">
        <f>IF(C256&gt;D256,1,0)</f>
        <v>1</v>
      </c>
      <c r="G256" t="str">
        <f>IF(F256&gt;F255,"BUY",IF(F256&lt;F255,"SELL","HOLD"))</f>
        <v>HOLD</v>
      </c>
      <c r="H256" s="7">
        <f>F255*E256</f>
        <v>-1.6749467707594001E-2</v>
      </c>
      <c r="I256" s="12">
        <f>I255*(1+E256)</f>
        <v>1.1718829301302667</v>
      </c>
      <c r="J256" s="12">
        <f>J255*(1+H256)</f>
        <v>1.1722795735319023</v>
      </c>
      <c r="K256" s="7">
        <f>I256/MAX(I$2:I256)-1</f>
        <v>-1.6749467707594001E-2</v>
      </c>
      <c r="L256" s="7">
        <f>J256/MAX(J$2:J256)-1</f>
        <v>-1.6749467707594001E-2</v>
      </c>
    </row>
    <row r="257" spans="1:12" x14ac:dyDescent="0.25">
      <c r="A257" s="1">
        <v>44189</v>
      </c>
      <c r="B257" s="9">
        <v>206.93</v>
      </c>
      <c r="C257" s="9">
        <f>AVERAGE(B208:B257)</f>
        <v>201.02</v>
      </c>
      <c r="D257" s="9">
        <f>AVERAGE(B58:B257)</f>
        <v>164.87494999999998</v>
      </c>
      <c r="E257" s="7">
        <f>IF(B256=0,0,(B257-B256)/B256)</f>
        <v>-4.2346374091718174E-3</v>
      </c>
      <c r="F257">
        <f>IF(C257&gt;D257,1,0)</f>
        <v>1</v>
      </c>
      <c r="G257" t="str">
        <f>IF(F257&gt;F256,"BUY",IF(F257&lt;F256,"SELL","HOLD"))</f>
        <v>HOLD</v>
      </c>
      <c r="H257" s="7">
        <f>F256*E257</f>
        <v>-4.2346374091718174E-3</v>
      </c>
      <c r="I257" s="12">
        <f>I256*(1+E257)</f>
        <v>1.1669204308351671</v>
      </c>
      <c r="J257" s="12">
        <f>J256*(1+H257)</f>
        <v>1.1673153945958161</v>
      </c>
      <c r="K257" s="7">
        <f>I257/MAX(I$2:I257)-1</f>
        <v>-2.0913177194227583E-2</v>
      </c>
      <c r="L257" s="7">
        <f>J257/MAX(J$2:J257)-1</f>
        <v>-2.0913177194227472E-2</v>
      </c>
    </row>
    <row r="258" spans="1:12" x14ac:dyDescent="0.25">
      <c r="A258" s="1">
        <v>44190</v>
      </c>
      <c r="B258" s="9">
        <v>210.38</v>
      </c>
      <c r="C258" s="9">
        <f>AVERAGE(B209:B258)</f>
        <v>201.62039999999996</v>
      </c>
      <c r="D258" s="9">
        <f>AVERAGE(B59:B258)</f>
        <v>165.3192</v>
      </c>
      <c r="E258" s="7">
        <f>IF(B257=0,0,(B258-B257)/B257)</f>
        <v>1.6672304644082484E-2</v>
      </c>
      <c r="F258">
        <f>IF(C258&gt;D258,1,0)</f>
        <v>1</v>
      </c>
      <c r="G258" t="str">
        <f>IF(F258&gt;F257,"BUY",IF(F258&lt;F257,"SELL","HOLD"))</f>
        <v>HOLD</v>
      </c>
      <c r="H258" s="7">
        <f>F257*E258</f>
        <v>1.6672304644082484E-2</v>
      </c>
      <c r="I258" s="12">
        <f>I257*(1+E258)</f>
        <v>1.1863756837534549</v>
      </c>
      <c r="J258" s="12">
        <f>J257*(1+H258)</f>
        <v>1.1867772324702448</v>
      </c>
      <c r="K258" s="7">
        <f>I258/MAX(I$2:I258)-1</f>
        <v>-4.589543411402941E-3</v>
      </c>
      <c r="L258" s="7">
        <f>J258/MAX(J$2:J258)-1</f>
        <v>-4.589543411402941E-3</v>
      </c>
    </row>
    <row r="259" spans="1:12" x14ac:dyDescent="0.25">
      <c r="A259" s="1">
        <v>44193</v>
      </c>
      <c r="B259" s="9">
        <v>208.9</v>
      </c>
      <c r="C259" s="9">
        <f>AVERAGE(B210:B259)</f>
        <v>202.16359999999997</v>
      </c>
      <c r="D259" s="9">
        <f>AVERAGE(B60:B259)</f>
        <v>165.75604999999999</v>
      </c>
      <c r="E259" s="7">
        <f>IF(B258=0,0,(B259-B258)/B258)</f>
        <v>-7.0348892480273303E-3</v>
      </c>
      <c r="F259">
        <f>IF(C259&gt;D259,1,0)</f>
        <v>1</v>
      </c>
      <c r="G259" t="str">
        <f>IF(F259&gt;F258,"BUY",IF(F259&lt;F258,"SELL","HOLD"))</f>
        <v>HOLD</v>
      </c>
      <c r="H259" s="7">
        <f>F258*E259</f>
        <v>-7.0348892480273303E-3</v>
      </c>
      <c r="I259" s="12">
        <f>I258*(1+E259)</f>
        <v>1.1780296622116968</v>
      </c>
      <c r="J259" s="12">
        <f>J258*(1+H259)</f>
        <v>1.1784283860777363</v>
      </c>
      <c r="K259" s="7">
        <f>I259/MAX(I$2:I259)-1</f>
        <v>-1.1592145729832026E-2</v>
      </c>
      <c r="L259" s="7">
        <f>J259/MAX(J$2:J259)-1</f>
        <v>-1.1592145729832026E-2</v>
      </c>
    </row>
    <row r="260" spans="1:12" x14ac:dyDescent="0.25">
      <c r="A260" s="1">
        <v>44194</v>
      </c>
      <c r="B260" s="9">
        <v>210.33</v>
      </c>
      <c r="C260" s="9">
        <f>AVERAGE(B211:B260)</f>
        <v>202.70739999999995</v>
      </c>
      <c r="D260" s="9">
        <f>AVERAGE(B61:B260)</f>
        <v>166.1942</v>
      </c>
      <c r="E260" s="7">
        <f>IF(B259=0,0,(B260-B259)/B259)</f>
        <v>6.8453805648636037E-3</v>
      </c>
      <c r="F260">
        <f>IF(C260&gt;D260,1,0)</f>
        <v>1</v>
      </c>
      <c r="G260" t="str">
        <f>IF(F260&gt;F259,"BUY",IF(F260&lt;F259,"SELL","HOLD"))</f>
        <v>HOLD</v>
      </c>
      <c r="H260" s="7">
        <f>F259*E260</f>
        <v>6.8453805648636037E-3</v>
      </c>
      <c r="I260" s="12">
        <f>I259*(1+E260)</f>
        <v>1.1860937235662337</v>
      </c>
      <c r="J260" s="12">
        <f>J259*(1+H260)</f>
        <v>1.1864951768488763</v>
      </c>
      <c r="K260" s="7">
        <f>I260/MAX(I$2:I260)-1</f>
        <v>-4.8261178140523997E-3</v>
      </c>
      <c r="L260" s="7">
        <f>J260/MAX(J$2:J260)-1</f>
        <v>-4.8261178140525107E-3</v>
      </c>
    </row>
    <row r="261" spans="1:12" x14ac:dyDescent="0.25">
      <c r="A261" s="1">
        <v>44195</v>
      </c>
      <c r="B261" s="9">
        <v>211.35</v>
      </c>
      <c r="C261" s="9">
        <f>AVERAGE(B212:B261)</f>
        <v>203.09659999999997</v>
      </c>
      <c r="D261" s="9">
        <f>AVERAGE(B62:B261)</f>
        <v>166.62364999999997</v>
      </c>
      <c r="E261" s="7">
        <f>IF(B260=0,0,(B261-B260)/B260)</f>
        <v>4.849522179432234E-3</v>
      </c>
      <c r="F261">
        <f>IF(C261&gt;D261,1,0)</f>
        <v>1</v>
      </c>
      <c r="G261" t="str">
        <f>IF(F261&gt;F260,"BUY",IF(F261&lt;F260,"SELL","HOLD"))</f>
        <v>HOLD</v>
      </c>
      <c r="H261" s="7">
        <f>F260*E261</f>
        <v>4.849522179432234E-3</v>
      </c>
      <c r="I261" s="12">
        <f>I260*(1+E261)</f>
        <v>1.1918457113855534</v>
      </c>
      <c r="J261" s="12">
        <f>J260*(1+H261)</f>
        <v>1.1922491115247944</v>
      </c>
      <c r="K261" s="7">
        <f>I261/MAX(I$2:I261)-1</f>
        <v>0</v>
      </c>
      <c r="L261" s="7">
        <f>J261/MAX(J$2:J261)-1</f>
        <v>0</v>
      </c>
    </row>
    <row r="262" spans="1:12" x14ac:dyDescent="0.25">
      <c r="A262" s="1">
        <v>44196</v>
      </c>
      <c r="B262" s="9">
        <v>209.33</v>
      </c>
      <c r="C262" s="9">
        <f>AVERAGE(B213:B262)</f>
        <v>203.41359999999997</v>
      </c>
      <c r="D262" s="9">
        <f>AVERAGE(B63:B262)</f>
        <v>167.0471</v>
      </c>
      <c r="E262" s="7">
        <f>IF(B261=0,0,(B262-B261)/B261)</f>
        <v>-9.5576058670450992E-3</v>
      </c>
      <c r="F262">
        <f>IF(C262&gt;D262,1,0)</f>
        <v>1</v>
      </c>
      <c r="G262" t="str">
        <f>IF(F262&gt;F261,"BUY",IF(F262&lt;F261,"SELL","HOLD"))</f>
        <v>HOLD</v>
      </c>
      <c r="H262" s="7">
        <f>F261*E262</f>
        <v>-9.5576058670450992E-3</v>
      </c>
      <c r="I262" s="12">
        <f>I261*(1+E262)</f>
        <v>1.1804545198218022</v>
      </c>
      <c r="J262" s="12">
        <f>J261*(1+H262)</f>
        <v>1.1808540644215058</v>
      </c>
      <c r="K262" s="7">
        <f>I262/MAX(I$2:I262)-1</f>
        <v>-9.557605867045238E-3</v>
      </c>
      <c r="L262" s="7">
        <f>J262/MAX(J$2:J262)-1</f>
        <v>-9.5576058670450159E-3</v>
      </c>
    </row>
    <row r="263" spans="1:12" x14ac:dyDescent="0.25">
      <c r="A263" s="1">
        <v>44197</v>
      </c>
      <c r="B263" s="9">
        <v>209.41</v>
      </c>
      <c r="C263" s="9">
        <f>AVERAGE(B214:B263)</f>
        <v>203.67359999999996</v>
      </c>
      <c r="D263" s="9">
        <f>AVERAGE(B64:B263)</f>
        <v>167.47145</v>
      </c>
      <c r="E263" s="7">
        <f>IF(B262=0,0,(B263-B262)/B262)</f>
        <v>3.8217169063194036E-4</v>
      </c>
      <c r="F263">
        <f>IF(C263&gt;D263,1,0)</f>
        <v>1</v>
      </c>
      <c r="G263" t="str">
        <f>IF(F263&gt;F262,"BUY",IF(F263&lt;F262,"SELL","HOLD"))</f>
        <v>HOLD</v>
      </c>
      <c r="H263" s="7">
        <f>F262*E263</f>
        <v>3.8217169063194036E-4</v>
      </c>
      <c r="I263" s="12">
        <f>I262*(1+E263)</f>
        <v>1.1809056561213567</v>
      </c>
      <c r="J263" s="12">
        <f>J262*(1+H263)</f>
        <v>1.1813053534156954</v>
      </c>
      <c r="K263" s="7">
        <f>I263/MAX(I$2:I263)-1</f>
        <v>-9.1790868228057709E-3</v>
      </c>
      <c r="L263" s="7">
        <f>J263/MAX(J$2:J263)-1</f>
        <v>-9.1790868228056599E-3</v>
      </c>
    </row>
    <row r="264" spans="1:12" x14ac:dyDescent="0.25">
      <c r="A264" s="1">
        <v>44200</v>
      </c>
      <c r="B264" s="9">
        <v>202.83</v>
      </c>
      <c r="C264" s="9">
        <f>AVERAGE(B215:B264)</f>
        <v>203.75099999999995</v>
      </c>
      <c r="D264" s="9">
        <f>AVERAGE(B65:B264)</f>
        <v>167.87480000000002</v>
      </c>
      <c r="E264" s="7">
        <f>IF(B263=0,0,(B264-B263)/B263)</f>
        <v>-3.1421613103481134E-2</v>
      </c>
      <c r="F264">
        <f>IF(C264&gt;D264,1,0)</f>
        <v>1</v>
      </c>
      <c r="G264" t="str">
        <f>IF(F264&gt;F263,"BUY",IF(F264&lt;F263,"SELL","HOLD"))</f>
        <v>HOLD</v>
      </c>
      <c r="H264" s="7">
        <f>F263*E264</f>
        <v>-3.1421613103481134E-2</v>
      </c>
      <c r="I264" s="12">
        <f>I263*(1+E264)</f>
        <v>1.143799695482999</v>
      </c>
      <c r="J264" s="12">
        <f>J263*(1+H264)</f>
        <v>1.1441868336435963</v>
      </c>
      <c r="K264" s="7">
        <f>I264/MAX(I$2:I264)-1</f>
        <v>-4.031227821149741E-2</v>
      </c>
      <c r="L264" s="7">
        <f>J264/MAX(J$2:J264)-1</f>
        <v>-4.031227821149741E-2</v>
      </c>
    </row>
    <row r="265" spans="1:12" x14ac:dyDescent="0.25">
      <c r="A265" s="1">
        <v>44201</v>
      </c>
      <c r="B265" s="9">
        <v>200.96</v>
      </c>
      <c r="C265" s="9">
        <f>AVERAGE(B216:B265)</f>
        <v>203.75399999999999</v>
      </c>
      <c r="D265" s="9">
        <f>AVERAGE(B66:B265)</f>
        <v>168.27195000000003</v>
      </c>
      <c r="E265" s="7">
        <f>IF(B264=0,0,(B265-B264)/B264)</f>
        <v>-9.2195434600404504E-3</v>
      </c>
      <c r="F265">
        <f>IF(C265&gt;D265,1,0)</f>
        <v>1</v>
      </c>
      <c r="G265" t="str">
        <f>IF(F265&gt;F264,"BUY",IF(F265&lt;F264,"SELL","HOLD"))</f>
        <v>HOLD</v>
      </c>
      <c r="H265" s="7">
        <f>F264*E265</f>
        <v>-9.2195434600404504E-3</v>
      </c>
      <c r="I265" s="12">
        <f>I264*(1+E265)</f>
        <v>1.1332543844809124</v>
      </c>
      <c r="J265" s="12">
        <f>J264*(1+H265)</f>
        <v>1.133637953404413</v>
      </c>
      <c r="K265" s="7">
        <f>I265/MAX(I$2:I265)-1</f>
        <v>-4.9160160870593717E-2</v>
      </c>
      <c r="L265" s="7">
        <f>J265/MAX(J$2:J265)-1</f>
        <v>-4.9160160870593828E-2</v>
      </c>
    </row>
    <row r="266" spans="1:12" x14ac:dyDescent="0.25">
      <c r="A266" s="1">
        <v>44202</v>
      </c>
      <c r="B266" s="9">
        <v>200.79</v>
      </c>
      <c r="C266" s="9">
        <f>AVERAGE(B217:B266)</f>
        <v>203.7628</v>
      </c>
      <c r="D266" s="9">
        <f>AVERAGE(B67:B266)</f>
        <v>168.65660000000003</v>
      </c>
      <c r="E266" s="7">
        <f>IF(B265=0,0,(B266-B265)/B265)</f>
        <v>-8.4593949044593905E-4</v>
      </c>
      <c r="F266">
        <f>IF(C266&gt;D266,1,0)</f>
        <v>1</v>
      </c>
      <c r="G266" t="str">
        <f>IF(F266&gt;F265,"BUY",IF(F266&lt;F265,"SELL","HOLD"))</f>
        <v>HOLD</v>
      </c>
      <c r="H266" s="7">
        <f>F265*E266</f>
        <v>-8.4593949044593905E-4</v>
      </c>
      <c r="I266" s="12">
        <f>I265*(1+E266)</f>
        <v>1.1322957198443591</v>
      </c>
      <c r="J266" s="12">
        <f>J265*(1+H266)</f>
        <v>1.1326789642917598</v>
      </c>
      <c r="K266" s="7">
        <f>I266/MAX(I$2:I266)-1</f>
        <v>-4.9964513839602431E-2</v>
      </c>
      <c r="L266" s="7">
        <f>J266/MAX(J$2:J266)-1</f>
        <v>-4.9964513839602653E-2</v>
      </c>
    </row>
    <row r="267" spans="1:12" x14ac:dyDescent="0.25">
      <c r="A267" s="1">
        <v>44203</v>
      </c>
      <c r="B267" s="9">
        <v>200.79</v>
      </c>
      <c r="C267" s="9">
        <f>AVERAGE(B218:B267)</f>
        <v>203.72900000000004</v>
      </c>
      <c r="D267" s="9">
        <f>AVERAGE(B68:B267)</f>
        <v>169.02260000000001</v>
      </c>
      <c r="E267" s="7">
        <f>IF(B266=0,0,(B267-B266)/B266)</f>
        <v>0</v>
      </c>
      <c r="F267">
        <f>IF(C267&gt;D267,1,0)</f>
        <v>1</v>
      </c>
      <c r="G267" t="str">
        <f>IF(F267&gt;F266,"BUY",IF(F267&lt;F266,"SELL","HOLD"))</f>
        <v>HOLD</v>
      </c>
      <c r="H267" s="7">
        <f>F266*E267</f>
        <v>0</v>
      </c>
      <c r="I267" s="12">
        <f>I266*(1+E267)</f>
        <v>1.1322957198443591</v>
      </c>
      <c r="J267" s="12">
        <f>J266*(1+H267)</f>
        <v>1.1326789642917598</v>
      </c>
      <c r="K267" s="7">
        <f>I267/MAX(I$2:I267)-1</f>
        <v>-4.9964513839602431E-2</v>
      </c>
      <c r="L267" s="7">
        <f>J267/MAX(J$2:J267)-1</f>
        <v>-4.9964513839602653E-2</v>
      </c>
    </row>
    <row r="268" spans="1:12" x14ac:dyDescent="0.25">
      <c r="A268" s="1">
        <v>44204</v>
      </c>
      <c r="B268" s="9">
        <v>204.26</v>
      </c>
      <c r="C268" s="9">
        <f>AVERAGE(B219:B268)</f>
        <v>203.79620000000006</v>
      </c>
      <c r="D268" s="9">
        <f>AVERAGE(B69:B268)</f>
        <v>169.40490000000005</v>
      </c>
      <c r="E268" s="7">
        <f>IF(B267=0,0,(B268-B267)/B267)</f>
        <v>1.7281737138303697E-2</v>
      </c>
      <c r="F268">
        <f>IF(C268&gt;D268,1,0)</f>
        <v>1</v>
      </c>
      <c r="G268" t="str">
        <f>IF(F268&gt;F267,"BUY",IF(F268&lt;F267,"SELL","HOLD"))</f>
        <v>HOLD</v>
      </c>
      <c r="H268" s="7">
        <f>F267*E268</f>
        <v>1.7281737138303697E-2</v>
      </c>
      <c r="I268" s="12">
        <f>I267*(1+E268)</f>
        <v>1.1518637568375356</v>
      </c>
      <c r="J268" s="12">
        <f>J267*(1+H268)</f>
        <v>1.1522536244147361</v>
      </c>
      <c r="K268" s="7">
        <f>I268/MAX(I$2:I268)-1</f>
        <v>-3.3546250295717894E-2</v>
      </c>
      <c r="L268" s="7">
        <f>J268/MAX(J$2:J268)-1</f>
        <v>-3.3546250295718116E-2</v>
      </c>
    </row>
    <row r="269" spans="1:12" x14ac:dyDescent="0.25">
      <c r="A269" s="1">
        <v>44207</v>
      </c>
      <c r="B269" s="9">
        <v>201.55</v>
      </c>
      <c r="C269" s="9">
        <f>AVERAGE(B220:B269)</f>
        <v>203.81460000000007</v>
      </c>
      <c r="D269" s="9">
        <f>AVERAGE(B70:B269)</f>
        <v>169.75895000000003</v>
      </c>
      <c r="E269" s="7">
        <f>IF(B268=0,0,(B269-B268)/B268)</f>
        <v>-1.3267404288651618E-2</v>
      </c>
      <c r="F269">
        <f>IF(C269&gt;D269,1,0)</f>
        <v>1</v>
      </c>
      <c r="G269" t="str">
        <f>IF(F269&gt;F268,"BUY",IF(F269&lt;F268,"SELL","HOLD"))</f>
        <v>HOLD</v>
      </c>
      <c r="H269" s="7">
        <f>F268*E269</f>
        <v>-1.3267404288651618E-2</v>
      </c>
      <c r="I269" s="12">
        <f>I268*(1+E269)</f>
        <v>1.136581514690127</v>
      </c>
      <c r="J269" s="12">
        <f>J268*(1+H269)</f>
        <v>1.1369662097365618</v>
      </c>
      <c r="K269" s="7">
        <f>I269/MAX(I$2:I269)-1</f>
        <v>-4.6368582919327883E-2</v>
      </c>
      <c r="L269" s="7">
        <f>J269/MAX(J$2:J269)-1</f>
        <v>-4.6368582919327994E-2</v>
      </c>
    </row>
    <row r="270" spans="1:12" x14ac:dyDescent="0.25">
      <c r="A270" s="1">
        <v>44208</v>
      </c>
      <c r="B270" s="9">
        <v>200.86</v>
      </c>
      <c r="C270" s="9">
        <f>AVERAGE(B221:B270)</f>
        <v>203.83660000000003</v>
      </c>
      <c r="D270" s="9">
        <f>AVERAGE(B71:B270)</f>
        <v>170.10280000000003</v>
      </c>
      <c r="E270" s="7">
        <f>IF(B269=0,0,(B270-B269)/B269)</f>
        <v>-3.4234681220540694E-3</v>
      </c>
      <c r="F270">
        <f>IF(C270&gt;D270,1,0)</f>
        <v>1</v>
      </c>
      <c r="G270" t="str">
        <f>IF(F270&gt;F269,"BUY",IF(F270&lt;F269,"SELL","HOLD"))</f>
        <v>HOLD</v>
      </c>
      <c r="H270" s="7">
        <f>F269*E270</f>
        <v>-3.4234681220540694E-3</v>
      </c>
      <c r="I270" s="12">
        <f>I269*(1+E270)</f>
        <v>1.1326904641064695</v>
      </c>
      <c r="J270" s="12">
        <f>J269*(1+H270)</f>
        <v>1.1330738421616759</v>
      </c>
      <c r="K270" s="7">
        <f>I270/MAX(I$2:I270)-1</f>
        <v>-4.9633309675892856E-2</v>
      </c>
      <c r="L270" s="7">
        <f>J270/MAX(J$2:J270)-1</f>
        <v>-4.9633309675893078E-2</v>
      </c>
    </row>
    <row r="271" spans="1:12" x14ac:dyDescent="0.25">
      <c r="A271" s="1">
        <v>44209</v>
      </c>
      <c r="B271" s="9">
        <v>201.33</v>
      </c>
      <c r="C271" s="9">
        <f>AVERAGE(B222:B271)</f>
        <v>203.85800000000006</v>
      </c>
      <c r="D271" s="9">
        <f>AVERAGE(B72:B271)</f>
        <v>170.45555000000004</v>
      </c>
      <c r="E271" s="7">
        <f>IF(B270=0,0,(B271-B270)/B270)</f>
        <v>2.3399382654585225E-3</v>
      </c>
      <c r="F271">
        <f>IF(C271&gt;D271,1,0)</f>
        <v>1</v>
      </c>
      <c r="G271" t="str">
        <f>IF(F271&gt;F270,"BUY",IF(F271&lt;F270,"SELL","HOLD"))</f>
        <v>HOLD</v>
      </c>
      <c r="H271" s="7">
        <f>F270*E271</f>
        <v>2.3399382654585225E-3</v>
      </c>
      <c r="I271" s="12">
        <f>I270*(1+E271)</f>
        <v>1.1353408898663522</v>
      </c>
      <c r="J271" s="12">
        <f>J270*(1+H271)</f>
        <v>1.1357251650025402</v>
      </c>
      <c r="K271" s="7">
        <f>I271/MAX(I$2:I271)-1</f>
        <v>-4.7409510290986279E-2</v>
      </c>
      <c r="L271" s="7">
        <f>J271/MAX(J$2:J271)-1</f>
        <v>-4.7409510290986501E-2</v>
      </c>
    </row>
    <row r="272" spans="1:12" x14ac:dyDescent="0.25">
      <c r="A272" s="1">
        <v>44210</v>
      </c>
      <c r="B272" s="9">
        <v>204.43</v>
      </c>
      <c r="C272" s="9">
        <f>AVERAGE(B223:B272)</f>
        <v>203.82420000000005</v>
      </c>
      <c r="D272" s="9">
        <f>AVERAGE(B73:B272)</f>
        <v>170.81710000000004</v>
      </c>
      <c r="E272" s="7">
        <f>IF(B271=0,0,(B272-B271)/B271)</f>
        <v>1.5397605920627796E-2</v>
      </c>
      <c r="F272">
        <f>IF(C272&gt;D272,1,0)</f>
        <v>1</v>
      </c>
      <c r="G272" t="str">
        <f>IF(F272&gt;F271,"BUY",IF(F272&lt;F271,"SELL","HOLD"))</f>
        <v>HOLD</v>
      </c>
      <c r="H272" s="7">
        <f>F271*E272</f>
        <v>1.5397605920627796E-2</v>
      </c>
      <c r="I272" s="12">
        <f>I271*(1+E272)</f>
        <v>1.1528224214740892</v>
      </c>
      <c r="J272" s="12">
        <f>J271*(1+H272)</f>
        <v>1.1532126135273892</v>
      </c>
      <c r="K272" s="7">
        <f>I272/MAX(I$2:I272)-1</f>
        <v>-3.2741897326708957E-2</v>
      </c>
      <c r="L272" s="7">
        <f>J272/MAX(J$2:J272)-1</f>
        <v>-3.2741897326709291E-2</v>
      </c>
    </row>
    <row r="273" spans="1:12" x14ac:dyDescent="0.25">
      <c r="A273" s="1">
        <v>44211</v>
      </c>
      <c r="B273" s="9">
        <v>201.7</v>
      </c>
      <c r="C273" s="9">
        <f>AVERAGE(B224:B273)</f>
        <v>203.82200000000009</v>
      </c>
      <c r="D273" s="9">
        <f>AVERAGE(B74:B273)</f>
        <v>171.14269999999999</v>
      </c>
      <c r="E273" s="7">
        <f>IF(B272=0,0,(B273-B272)/B272)</f>
        <v>-1.3354204373135148E-2</v>
      </c>
      <c r="F273">
        <f>IF(C273&gt;D273,1,0)</f>
        <v>1</v>
      </c>
      <c r="G273" t="str">
        <f>IF(F273&gt;F272,"BUY",IF(F273&lt;F272,"SELL","HOLD"))</f>
        <v>HOLD</v>
      </c>
      <c r="H273" s="7">
        <f>F272*E273</f>
        <v>-1.3354204373135148E-2</v>
      </c>
      <c r="I273" s="12">
        <f>I272*(1+E273)</f>
        <v>1.1374273952517917</v>
      </c>
      <c r="J273" s="12">
        <f>J272*(1+H273)</f>
        <v>1.1378123766006671</v>
      </c>
      <c r="K273" s="7">
        <f>I273/MAX(I$2:I273)-1</f>
        <v>-4.5658859711378952E-2</v>
      </c>
      <c r="L273" s="7">
        <f>J273/MAX(J$2:J273)-1</f>
        <v>-4.5658859711379396E-2</v>
      </c>
    </row>
    <row r="274" spans="1:12" x14ac:dyDescent="0.25">
      <c r="A274" s="1">
        <v>44214</v>
      </c>
      <c r="B274" s="9">
        <v>204.24</v>
      </c>
      <c r="C274" s="9">
        <f>AVERAGE(B225:B274)</f>
        <v>203.83120000000005</v>
      </c>
      <c r="D274" s="9">
        <f>AVERAGE(B75:B274)</f>
        <v>171.4795</v>
      </c>
      <c r="E274" s="7">
        <f>IF(B273=0,0,(B274-B273)/B273)</f>
        <v>1.2592959841348639E-2</v>
      </c>
      <c r="F274">
        <f>IF(C274&gt;D274,1,0)</f>
        <v>1</v>
      </c>
      <c r="G274" t="str">
        <f>IF(F274&gt;F273,"BUY",IF(F274&lt;F273,"SELL","HOLD"))</f>
        <v>HOLD</v>
      </c>
      <c r="H274" s="7">
        <f>F273*E274</f>
        <v>1.2592959841348639E-2</v>
      </c>
      <c r="I274" s="12">
        <f>I273*(1+E274)</f>
        <v>1.1517509727626472</v>
      </c>
      <c r="J274" s="12">
        <f>J273*(1+H274)</f>
        <v>1.1521408021661887</v>
      </c>
      <c r="K274" s="7">
        <f>I274/MAX(I$2:I274)-1</f>
        <v>-3.3640880056777678E-2</v>
      </c>
      <c r="L274" s="7">
        <f>J274/MAX(J$2:J274)-1</f>
        <v>-3.36408800567779E-2</v>
      </c>
    </row>
    <row r="275" spans="1:12" x14ac:dyDescent="0.25">
      <c r="A275" s="1">
        <v>44215</v>
      </c>
      <c r="B275" s="9">
        <v>204.48</v>
      </c>
      <c r="C275" s="9">
        <f>AVERAGE(B226:B275)</f>
        <v>203.91800000000006</v>
      </c>
      <c r="D275" s="9">
        <f>AVERAGE(B76:B275)</f>
        <v>171.79395000000005</v>
      </c>
      <c r="E275" s="7">
        <f>IF(B274=0,0,(B275-B274)/B274)</f>
        <v>1.1750881316097762E-3</v>
      </c>
      <c r="F275">
        <f>IF(C275&gt;D275,1,0)</f>
        <v>1</v>
      </c>
      <c r="G275" t="str">
        <f>IF(F275&gt;F274,"BUY",IF(F275&lt;F274,"SELL","HOLD"))</f>
        <v>HOLD</v>
      </c>
      <c r="H275" s="7">
        <f>F274*E275</f>
        <v>1.1750881316097762E-3</v>
      </c>
      <c r="I275" s="12">
        <f>I274*(1+E275)</f>
        <v>1.1531043816613105</v>
      </c>
      <c r="J275" s="12">
        <f>J274*(1+H275)</f>
        <v>1.1534946691487575</v>
      </c>
      <c r="K275" s="7">
        <f>I275/MAX(I$2:I275)-1</f>
        <v>-3.250532292405961E-2</v>
      </c>
      <c r="L275" s="7">
        <f>J275/MAX(J$2:J275)-1</f>
        <v>-3.2505322924059832E-2</v>
      </c>
    </row>
    <row r="276" spans="1:12" x14ac:dyDescent="0.25">
      <c r="A276" s="1">
        <v>44216</v>
      </c>
      <c r="B276" s="9">
        <v>202.67</v>
      </c>
      <c r="C276" s="9">
        <f>AVERAGE(B227:B276)</f>
        <v>203.98520000000005</v>
      </c>
      <c r="D276" s="9">
        <f>AVERAGE(B77:B276)</f>
        <v>172.13435000000001</v>
      </c>
      <c r="E276" s="7">
        <f>IF(B275=0,0,(B276-B275)/B275)</f>
        <v>-8.8517214397496203E-3</v>
      </c>
      <c r="F276">
        <f>IF(C276&gt;D276,1,0)</f>
        <v>1</v>
      </c>
      <c r="G276" t="str">
        <f>IF(F276&gt;F275,"BUY",IF(F276&lt;F275,"SELL","HOLD"))</f>
        <v>HOLD</v>
      </c>
      <c r="H276" s="7">
        <f>F275*E276</f>
        <v>-8.8517214397496203E-3</v>
      </c>
      <c r="I276" s="12">
        <f>I275*(1+E276)</f>
        <v>1.1428974228838897</v>
      </c>
      <c r="J276" s="12">
        <f>J275*(1+H276)</f>
        <v>1.1432842556552165</v>
      </c>
      <c r="K276" s="7">
        <f>I276/MAX(I$2:I276)-1</f>
        <v>-4.1069316299976344E-2</v>
      </c>
      <c r="L276" s="7">
        <f>J276/MAX(J$2:J276)-1</f>
        <v>-4.1069316299976566E-2</v>
      </c>
    </row>
    <row r="277" spans="1:12" x14ac:dyDescent="0.25">
      <c r="A277" s="1">
        <v>44217</v>
      </c>
      <c r="B277" s="9">
        <v>203.81</v>
      </c>
      <c r="C277" s="9">
        <f>AVERAGE(B228:B277)</f>
        <v>204.0172</v>
      </c>
      <c r="D277" s="9">
        <f>AVERAGE(B78:B277)</f>
        <v>172.46739999999997</v>
      </c>
      <c r="E277" s="7">
        <f>IF(B276=0,0,(B277-B276)/B276)</f>
        <v>5.6249074850743316E-3</v>
      </c>
      <c r="F277">
        <f>IF(C277&gt;D277,1,0)</f>
        <v>1</v>
      </c>
      <c r="G277" t="str">
        <f>IF(F277&gt;F276,"BUY",IF(F277&lt;F276,"SELL","HOLD"))</f>
        <v>HOLD</v>
      </c>
      <c r="H277" s="7">
        <f>F276*E277</f>
        <v>5.6249074850743316E-3</v>
      </c>
      <c r="I277" s="12">
        <f>I276*(1+E277)</f>
        <v>1.1493261151525413</v>
      </c>
      <c r="J277" s="12">
        <f>J276*(1+H277)</f>
        <v>1.149715123822419</v>
      </c>
      <c r="K277" s="7">
        <f>I277/MAX(I$2:I277)-1</f>
        <v>-3.5675419919564799E-2</v>
      </c>
      <c r="L277" s="7">
        <f>J277/MAX(J$2:J277)-1</f>
        <v>-3.5675419919565021E-2</v>
      </c>
    </row>
    <row r="278" spans="1:12" x14ac:dyDescent="0.25">
      <c r="A278" s="1">
        <v>44218</v>
      </c>
      <c r="B278" s="9">
        <v>204.42</v>
      </c>
      <c r="C278" s="9">
        <f>AVERAGE(B229:B278)</f>
        <v>204.05220000000006</v>
      </c>
      <c r="D278" s="9">
        <f>AVERAGE(B79:B278)</f>
        <v>172.80019999999996</v>
      </c>
      <c r="E278" s="7">
        <f>IF(B277=0,0,(B278-B277)/B277)</f>
        <v>2.9929836612530552E-3</v>
      </c>
      <c r="F278">
        <f>IF(C278&gt;D278,1,0)</f>
        <v>1</v>
      </c>
      <c r="G278" t="str">
        <f>IF(F278&gt;F277,"BUY",IF(F278&lt;F277,"SELL","HOLD"))</f>
        <v>HOLD</v>
      </c>
      <c r="H278" s="7">
        <f>F277*E278</f>
        <v>2.9929836612530552E-3</v>
      </c>
      <c r="I278" s="12">
        <f>I277*(1+E278)</f>
        <v>1.1527660294366442</v>
      </c>
      <c r="J278" s="12">
        <f>J277*(1+H278)</f>
        <v>1.153156202403115</v>
      </c>
      <c r="K278" s="7">
        <f>I278/MAX(I$2:I278)-1</f>
        <v>-3.2789212207239515E-2</v>
      </c>
      <c r="L278" s="7">
        <f>J278/MAX(J$2:J278)-1</f>
        <v>-3.2789212207239626E-2</v>
      </c>
    </row>
    <row r="279" spans="1:12" x14ac:dyDescent="0.25">
      <c r="A279" s="1">
        <v>44221</v>
      </c>
      <c r="B279" s="9">
        <v>203.4</v>
      </c>
      <c r="C279" s="9">
        <f>AVERAGE(B230:B279)</f>
        <v>204.11320000000003</v>
      </c>
      <c r="D279" s="9">
        <f>AVERAGE(B80:B279)</f>
        <v>173.12999999999997</v>
      </c>
      <c r="E279" s="7">
        <f>IF(B278=0,0,(B279-B278)/B278)</f>
        <v>-4.9897270325798939E-3</v>
      </c>
      <c r="F279">
        <f>IF(C279&gt;D279,1,0)</f>
        <v>1</v>
      </c>
      <c r="G279" t="str">
        <f>IF(F279&gt;F278,"BUY",IF(F279&lt;F278,"SELL","HOLD"))</f>
        <v>HOLD</v>
      </c>
      <c r="H279" s="7">
        <f>F278*E279</f>
        <v>-4.9897270325798939E-3</v>
      </c>
      <c r="I279" s="12">
        <f>I278*(1+E279)</f>
        <v>1.1470140416173242</v>
      </c>
      <c r="J279" s="12">
        <f>J278*(1+H279)</f>
        <v>1.1474022677271969</v>
      </c>
      <c r="K279" s="7">
        <f>I279/MAX(I$2:I279)-1</f>
        <v>-3.7615330021292026E-2</v>
      </c>
      <c r="L279" s="7">
        <f>J279/MAX(J$2:J279)-1</f>
        <v>-3.7615330021292137E-2</v>
      </c>
    </row>
    <row r="280" spans="1:12" x14ac:dyDescent="0.25">
      <c r="A280" s="1">
        <v>44222</v>
      </c>
      <c r="B280" s="9">
        <v>203.75</v>
      </c>
      <c r="C280" s="9">
        <f>AVERAGE(B231:B280)</f>
        <v>204.20940000000002</v>
      </c>
      <c r="D280" s="9">
        <f>AVERAGE(B81:B280)</f>
        <v>173.45819999999995</v>
      </c>
      <c r="E280" s="7">
        <f>IF(B279=0,0,(B280-B279)/B279)</f>
        <v>1.720747295968507E-3</v>
      </c>
      <c r="F280">
        <f>IF(C280&gt;D280,1,0)</f>
        <v>1</v>
      </c>
      <c r="G280" t="str">
        <f>IF(F280&gt;F279,"BUY",IF(F280&lt;F279,"SELL","HOLD"))</f>
        <v>HOLD</v>
      </c>
      <c r="H280" s="7">
        <f>F279*E280</f>
        <v>1.720747295968507E-3</v>
      </c>
      <c r="I280" s="12">
        <f>I279*(1+E280)</f>
        <v>1.1489877629278753</v>
      </c>
      <c r="J280" s="12">
        <f>J279*(1+H280)</f>
        <v>1.1493766570767767</v>
      </c>
      <c r="K280" s="7">
        <f>I280/MAX(I$2:I280)-1</f>
        <v>-3.5959309202744483E-2</v>
      </c>
      <c r="L280" s="7">
        <f>J280/MAX(J$2:J280)-1</f>
        <v>-3.5959309202744705E-2</v>
      </c>
    </row>
    <row r="281" spans="1:12" x14ac:dyDescent="0.25">
      <c r="A281" s="1">
        <v>44223</v>
      </c>
      <c r="B281" s="9">
        <v>203.15</v>
      </c>
      <c r="C281" s="9">
        <f>AVERAGE(B232:B281)</f>
        <v>204.25540000000001</v>
      </c>
      <c r="D281" s="9">
        <f>AVERAGE(B82:B281)</f>
        <v>173.80874999999997</v>
      </c>
      <c r="E281" s="7">
        <f>IF(B280=0,0,(B281-B280)/B280)</f>
        <v>-2.9447852760735916E-3</v>
      </c>
      <c r="F281">
        <f>IF(C281&gt;D281,1,0)</f>
        <v>1</v>
      </c>
      <c r="G281" t="str">
        <f>IF(F281&gt;F280,"BUY",IF(F281&lt;F280,"SELL","HOLD"))</f>
        <v>HOLD</v>
      </c>
      <c r="H281" s="7">
        <f>F280*E281</f>
        <v>-2.9447852760735916E-3</v>
      </c>
      <c r="I281" s="12">
        <f>I280*(1+E281)</f>
        <v>1.1456042406812166</v>
      </c>
      <c r="J281" s="12">
        <f>J280*(1+H281)</f>
        <v>1.1459919896203543</v>
      </c>
      <c r="K281" s="7">
        <f>I281/MAX(I$2:I281)-1</f>
        <v>-3.8798202034540097E-2</v>
      </c>
      <c r="L281" s="7">
        <f>J281/MAX(J$2:J281)-1</f>
        <v>-3.8798202034540208E-2</v>
      </c>
    </row>
    <row r="282" spans="1:12" x14ac:dyDescent="0.25">
      <c r="A282" s="1">
        <v>44224</v>
      </c>
      <c r="B282" s="9">
        <v>203.6</v>
      </c>
      <c r="C282" s="9">
        <f>AVERAGE(B233:B282)</f>
        <v>204.33959999999999</v>
      </c>
      <c r="D282" s="9">
        <f>AVERAGE(B83:B282)</f>
        <v>174.16249999999997</v>
      </c>
      <c r="E282" s="7">
        <f>IF(B281=0,0,(B282-B281)/B281)</f>
        <v>2.2151119862170248E-3</v>
      </c>
      <c r="F282">
        <f>IF(C282&gt;D282,1,0)</f>
        <v>1</v>
      </c>
      <c r="G282" t="str">
        <f>IF(F282&gt;F281,"BUY",IF(F282&lt;F281,"SELL","HOLD"))</f>
        <v>HOLD</v>
      </c>
      <c r="H282" s="7">
        <f>F281*E282</f>
        <v>2.2151119862170248E-3</v>
      </c>
      <c r="I282" s="12">
        <f>I281*(1+E282)</f>
        <v>1.1481418823662106</v>
      </c>
      <c r="J282" s="12">
        <f>J281*(1+H282)</f>
        <v>1.1485304902126712</v>
      </c>
      <c r="K282" s="7">
        <f>I282/MAX(I$2:I282)-1</f>
        <v>-3.6669032410693414E-2</v>
      </c>
      <c r="L282" s="7">
        <f>J282/MAX(J$2:J282)-1</f>
        <v>-3.6669032410693525E-2</v>
      </c>
    </row>
    <row r="283" spans="1:12" x14ac:dyDescent="0.25">
      <c r="A283" s="1">
        <v>44225</v>
      </c>
      <c r="B283" s="9">
        <v>205.14</v>
      </c>
      <c r="C283" s="9">
        <f>AVERAGE(B234:B283)</f>
        <v>204.43799999999999</v>
      </c>
      <c r="D283" s="9">
        <f>AVERAGE(B84:B283)</f>
        <v>174.51719999999997</v>
      </c>
      <c r="E283" s="7">
        <f>IF(B282=0,0,(B283-B282)/B282)</f>
        <v>7.5638506876227508E-3</v>
      </c>
      <c r="F283">
        <f>IF(C283&gt;D283,1,0)</f>
        <v>1</v>
      </c>
      <c r="G283" t="str">
        <f>IF(F283&gt;F282,"BUY",IF(F283&lt;F282,"SELL","HOLD"))</f>
        <v>HOLD</v>
      </c>
      <c r="H283" s="7">
        <f>F282*E283</f>
        <v>7.5638506876227508E-3</v>
      </c>
      <c r="I283" s="12">
        <f>I282*(1+E283)</f>
        <v>1.1568262561326348</v>
      </c>
      <c r="J283" s="12">
        <f>J282*(1+H283)</f>
        <v>1.157217803350822</v>
      </c>
      <c r="K283" s="7">
        <f>I283/MAX(I$2:I283)-1</f>
        <v>-2.9382540809084645E-2</v>
      </c>
      <c r="L283" s="7">
        <f>J283/MAX(J$2:J283)-1</f>
        <v>-2.9382540809084756E-2</v>
      </c>
    </row>
    <row r="284" spans="1:12" x14ac:dyDescent="0.25">
      <c r="A284" s="1">
        <v>44228</v>
      </c>
      <c r="B284" s="9">
        <v>208.61</v>
      </c>
      <c r="C284" s="9">
        <f>AVERAGE(B235:B284)</f>
        <v>204.59779999999998</v>
      </c>
      <c r="D284" s="9">
        <f>AVERAGE(B85:B284)</f>
        <v>174.86744999999999</v>
      </c>
      <c r="E284" s="7">
        <f>IF(B283=0,0,(B284-B283)/B283)</f>
        <v>1.6915277371551268E-2</v>
      </c>
      <c r="F284">
        <f>IF(C284&gt;D284,1,0)</f>
        <v>1</v>
      </c>
      <c r="G284" t="str">
        <f>IF(F284&gt;F283,"BUY",IF(F284&lt;F283,"SELL","HOLD"))</f>
        <v>HOLD</v>
      </c>
      <c r="H284" s="7">
        <f>F283*E284</f>
        <v>1.6915277371551268E-2</v>
      </c>
      <c r="I284" s="12">
        <f>I283*(1+E284)</f>
        <v>1.1763942931258116</v>
      </c>
      <c r="J284" s="12">
        <f>J283*(1+H284)</f>
        <v>1.1767924634737985</v>
      </c>
      <c r="K284" s="7">
        <f>I284/MAX(I$2:I284)-1</f>
        <v>-1.2964277265199997E-2</v>
      </c>
      <c r="L284" s="7">
        <f>J284/MAX(J$2:J284)-1</f>
        <v>-1.2964277265200108E-2</v>
      </c>
    </row>
    <row r="285" spans="1:12" x14ac:dyDescent="0.25">
      <c r="A285" s="1">
        <v>44229</v>
      </c>
      <c r="B285" s="9">
        <v>206.23</v>
      </c>
      <c r="C285" s="9">
        <f>AVERAGE(B236:B285)</f>
        <v>204.73519999999996</v>
      </c>
      <c r="D285" s="9">
        <f>AVERAGE(B86:B285)</f>
        <v>175.21090000000001</v>
      </c>
      <c r="E285" s="7">
        <f>IF(B284=0,0,(B285-B284)/B284)</f>
        <v>-1.1408849048463754E-2</v>
      </c>
      <c r="F285">
        <f>IF(C285&gt;D285,1,0)</f>
        <v>1</v>
      </c>
      <c r="G285" t="str">
        <f>IF(F285&gt;F284,"BUY",IF(F285&lt;F284,"SELL","HOLD"))</f>
        <v>HOLD</v>
      </c>
      <c r="H285" s="7">
        <f>F284*E285</f>
        <v>-1.1408849048463754E-2</v>
      </c>
      <c r="I285" s="12">
        <f>I284*(1+E285)</f>
        <v>1.1629729882140649</v>
      </c>
      <c r="J285" s="12">
        <f>J284*(1+H285)</f>
        <v>1.1633666158966562</v>
      </c>
      <c r="K285" s="7">
        <f>I285/MAX(I$2:I285)-1</f>
        <v>-2.422521883132267E-2</v>
      </c>
      <c r="L285" s="7">
        <f>J285/MAX(J$2:J285)-1</f>
        <v>-2.422521883132267E-2</v>
      </c>
    </row>
    <row r="286" spans="1:12" x14ac:dyDescent="0.25">
      <c r="A286" s="1">
        <v>44230</v>
      </c>
      <c r="B286" s="9">
        <v>210.84</v>
      </c>
      <c r="C286" s="9">
        <f>AVERAGE(B237:B286)</f>
        <v>204.85639999999995</v>
      </c>
      <c r="D286" s="9">
        <f>AVERAGE(B87:B286)</f>
        <v>175.58645000000001</v>
      </c>
      <c r="E286" s="7">
        <f>IF(B285=0,0,(B286-B285)/B285)</f>
        <v>2.2353682781360684E-2</v>
      </c>
      <c r="F286">
        <f>IF(C286&gt;D286,1,0)</f>
        <v>1</v>
      </c>
      <c r="G286" t="str">
        <f>IF(F286&gt;F285,"BUY",IF(F286&lt;F285,"SELL","HOLD"))</f>
        <v>HOLD</v>
      </c>
      <c r="H286" s="7">
        <f>F285*E286</f>
        <v>2.2353682781360684E-2</v>
      </c>
      <c r="I286" s="12">
        <f>I285*(1+E286)</f>
        <v>1.1889697174758931</v>
      </c>
      <c r="J286" s="12">
        <f>J285*(1+H286)</f>
        <v>1.189372144186835</v>
      </c>
      <c r="K286" s="7">
        <f>I286/MAX(I$2:I286)-1</f>
        <v>-2.4130589070265884E-3</v>
      </c>
      <c r="L286" s="7">
        <f>J286/MAX(J$2:J286)-1</f>
        <v>-2.4130589070265884E-3</v>
      </c>
    </row>
    <row r="287" spans="1:12" x14ac:dyDescent="0.25">
      <c r="A287" s="1">
        <v>44231</v>
      </c>
      <c r="B287" s="9">
        <v>206.93</v>
      </c>
      <c r="C287" s="9">
        <f>AVERAGE(B238:B287)</f>
        <v>204.86199999999997</v>
      </c>
      <c r="D287" s="9">
        <f>AVERAGE(B88:B287)</f>
        <v>175.94720000000001</v>
      </c>
      <c r="E287" s="7">
        <f>IF(B286=0,0,(B287-B286)/B286)</f>
        <v>-1.8544868146461755E-2</v>
      </c>
      <c r="F287">
        <f>IF(C287&gt;D287,1,0)</f>
        <v>1</v>
      </c>
      <c r="G287" t="str">
        <f>IF(F287&gt;F286,"BUY",IF(F287&lt;F286,"SELL","HOLD"))</f>
        <v>HOLD</v>
      </c>
      <c r="H287" s="7">
        <f>F286*E287</f>
        <v>-1.8544868146461755E-2</v>
      </c>
      <c r="I287" s="12">
        <f>I286*(1+E287)</f>
        <v>1.1669204308351668</v>
      </c>
      <c r="J287" s="12">
        <f>J286*(1+H287)</f>
        <v>1.1673153945958157</v>
      </c>
      <c r="K287" s="7">
        <f>I287/MAX(I$2:I287)-1</f>
        <v>-2.0913177194227806E-2</v>
      </c>
      <c r="L287" s="7">
        <f>J287/MAX(J$2:J287)-1</f>
        <v>-2.0913177194227806E-2</v>
      </c>
    </row>
    <row r="288" spans="1:12" x14ac:dyDescent="0.25">
      <c r="A288" s="1">
        <v>44232</v>
      </c>
      <c r="B288" s="9">
        <v>206.82</v>
      </c>
      <c r="C288" s="9">
        <f>AVERAGE(B239:B288)</f>
        <v>204.95959999999999</v>
      </c>
      <c r="D288" s="9">
        <f>AVERAGE(B89:B288)</f>
        <v>176.29309999999998</v>
      </c>
      <c r="E288" s="7">
        <f>IF(B287=0,0,(B288-B287)/B287)</f>
        <v>-5.3158072778240772E-4</v>
      </c>
      <c r="F288">
        <f>IF(C288&gt;D288,1,0)</f>
        <v>1</v>
      </c>
      <c r="G288" t="str">
        <f>IF(F288&gt;F287,"BUY",IF(F288&lt;F287,"SELL","HOLD"))</f>
        <v>HOLD</v>
      </c>
      <c r="H288" s="7">
        <f>F287*E288</f>
        <v>-5.3158072778240772E-4</v>
      </c>
      <c r="I288" s="12">
        <f>I287*(1+E288)</f>
        <v>1.1663001184232793</v>
      </c>
      <c r="J288" s="12">
        <f>J287*(1+H288)</f>
        <v>1.1666948722288049</v>
      </c>
      <c r="K288" s="7">
        <f>I288/MAX(I$2:I288)-1</f>
        <v>-2.1433640880057059E-2</v>
      </c>
      <c r="L288" s="7">
        <f>J288/MAX(J$2:J288)-1</f>
        <v>-2.1433640880057059E-2</v>
      </c>
    </row>
    <row r="289" spans="1:12" x14ac:dyDescent="0.25">
      <c r="A289" s="1">
        <v>44235</v>
      </c>
      <c r="B289" s="9">
        <v>208.25</v>
      </c>
      <c r="C289" s="9">
        <f>AVERAGE(B240:B289)</f>
        <v>205.07079999999999</v>
      </c>
      <c r="D289" s="9">
        <f>AVERAGE(B90:B289)</f>
        <v>176.6395</v>
      </c>
      <c r="E289" s="7">
        <f>IF(B288=0,0,(B289-B288)/B288)</f>
        <v>6.9142249298907591E-3</v>
      </c>
      <c r="F289">
        <f>IF(C289&gt;D289,1,0)</f>
        <v>1</v>
      </c>
      <c r="G289" t="str">
        <f>IF(F289&gt;F288,"BUY",IF(F289&lt;F288,"SELL","HOLD"))</f>
        <v>HOLD</v>
      </c>
      <c r="H289" s="7">
        <f>F288*E289</f>
        <v>6.9142249298907591E-3</v>
      </c>
      <c r="I289" s="12">
        <f>I288*(1+E289)</f>
        <v>1.1743641797778162</v>
      </c>
      <c r="J289" s="12">
        <f>J288*(1+H289)</f>
        <v>1.1747616629999451</v>
      </c>
      <c r="K289" s="7">
        <f>I289/MAX(I$2:I289)-1</f>
        <v>-1.4667612964277432E-2</v>
      </c>
      <c r="L289" s="7">
        <f>J289/MAX(J$2:J289)-1</f>
        <v>-1.4667612964277432E-2</v>
      </c>
    </row>
    <row r="290" spans="1:12" x14ac:dyDescent="0.25">
      <c r="A290" s="1">
        <v>44236</v>
      </c>
      <c r="B290" s="9">
        <v>209.04</v>
      </c>
      <c r="C290" s="9">
        <f>AVERAGE(B241:B290)</f>
        <v>205.22380000000001</v>
      </c>
      <c r="D290" s="9">
        <f>AVERAGE(B91:B290)</f>
        <v>176.99515</v>
      </c>
      <c r="E290" s="7">
        <f>IF(B289=0,0,(B290-B289)/B289)</f>
        <v>3.7935174069627471E-3</v>
      </c>
      <c r="F290">
        <f>IF(C290&gt;D290,1,0)</f>
        <v>1</v>
      </c>
      <c r="G290" t="str">
        <f>IF(F290&gt;F289,"BUY",IF(F290&lt;F289,"SELL","HOLD"))</f>
        <v>HOLD</v>
      </c>
      <c r="H290" s="7">
        <f>F289*E290</f>
        <v>3.7935174069627471E-3</v>
      </c>
      <c r="I290" s="12">
        <f>I289*(1+E290)</f>
        <v>1.1788191507359169</v>
      </c>
      <c r="J290" s="12">
        <f>J289*(1+H290)</f>
        <v>1.179218141817568</v>
      </c>
      <c r="K290" s="7">
        <f>I290/MAX(I$2:I290)-1</f>
        <v>-1.0929737402413209E-2</v>
      </c>
      <c r="L290" s="7">
        <f>J290/MAX(J$2:J290)-1</f>
        <v>-1.0929737402413098E-2</v>
      </c>
    </row>
    <row r="291" spans="1:12" x14ac:dyDescent="0.25">
      <c r="A291" s="1">
        <v>44237</v>
      </c>
      <c r="B291" s="9">
        <v>207.95</v>
      </c>
      <c r="C291" s="9">
        <f>AVERAGE(B242:B291)</f>
        <v>205.30779999999999</v>
      </c>
      <c r="D291" s="9">
        <f>AVERAGE(B92:B291)</f>
        <v>177.33619999999999</v>
      </c>
      <c r="E291" s="7">
        <f>IF(B290=0,0,(B291-B290)/B290)</f>
        <v>-5.214313050133962E-3</v>
      </c>
      <c r="F291">
        <f>IF(C291&gt;D291,1,0)</f>
        <v>1</v>
      </c>
      <c r="G291" t="str">
        <f>IF(F291&gt;F290,"BUY",IF(F291&lt;F290,"SELL","HOLD"))</f>
        <v>HOLD</v>
      </c>
      <c r="H291" s="7">
        <f>F290*E291</f>
        <v>-5.214313050133962E-3</v>
      </c>
      <c r="I291" s="12">
        <f>I290*(1+E291)</f>
        <v>1.1726724186544868</v>
      </c>
      <c r="J291" s="12">
        <f>J290*(1+H291)</f>
        <v>1.173069329271734</v>
      </c>
      <c r="K291" s="7">
        <f>I291/MAX(I$2:I291)-1</f>
        <v>-1.6087059380175295E-2</v>
      </c>
      <c r="L291" s="7">
        <f>J291/MAX(J$2:J291)-1</f>
        <v>-1.6087059380175073E-2</v>
      </c>
    </row>
    <row r="292" spans="1:12" x14ac:dyDescent="0.25">
      <c r="A292" s="1">
        <v>44238</v>
      </c>
      <c r="B292" s="9">
        <v>207.72</v>
      </c>
      <c r="C292" s="9">
        <f>AVERAGE(B243:B292)</f>
        <v>205.41980000000001</v>
      </c>
      <c r="D292" s="9">
        <f>AVERAGE(B93:B292)</f>
        <v>177.67265</v>
      </c>
      <c r="E292" s="7">
        <f>IF(B291=0,0,(B292-B291)/B291)</f>
        <v>-1.1060351045924009E-3</v>
      </c>
      <c r="F292">
        <f>IF(C292&gt;D292,1,0)</f>
        <v>1</v>
      </c>
      <c r="G292" t="str">
        <f>IF(F292&gt;F291,"BUY",IF(F292&lt;F291,"SELL","HOLD"))</f>
        <v>HOLD</v>
      </c>
      <c r="H292" s="7">
        <f>F291*E292</f>
        <v>-1.1060351045924009E-3</v>
      </c>
      <c r="I292" s="12">
        <f>I291*(1+E292)</f>
        <v>1.1713754017932676</v>
      </c>
      <c r="J292" s="12">
        <f>J291*(1+H292)</f>
        <v>1.1717718734134388</v>
      </c>
      <c r="K292" s="7">
        <f>I292/MAX(I$2:I292)-1</f>
        <v>-1.7175301632363582E-2</v>
      </c>
      <c r="L292" s="7">
        <f>J292/MAX(J$2:J292)-1</f>
        <v>-1.717530163236336E-2</v>
      </c>
    </row>
    <row r="293" spans="1:12" x14ac:dyDescent="0.25">
      <c r="A293" s="1">
        <v>44239</v>
      </c>
      <c r="B293" s="9">
        <v>206.91</v>
      </c>
      <c r="C293" s="9">
        <f>AVERAGE(B244:B293)</f>
        <v>205.51519999999999</v>
      </c>
      <c r="D293" s="9">
        <f>AVERAGE(B94:B293)</f>
        <v>177.98934999999997</v>
      </c>
      <c r="E293" s="7">
        <f>IF(B292=0,0,(B293-B292)/B292)</f>
        <v>-3.899480069324101E-3</v>
      </c>
      <c r="F293">
        <f>IF(C293&gt;D293,1,0)</f>
        <v>1</v>
      </c>
      <c r="G293" t="str">
        <f>IF(F293&gt;F292,"BUY",IF(F293&lt;F292,"SELL","HOLD"))</f>
        <v>HOLD</v>
      </c>
      <c r="H293" s="7">
        <f>F292*E293</f>
        <v>-3.899480069324101E-3</v>
      </c>
      <c r="I293" s="12">
        <f>I292*(1+E293)</f>
        <v>1.1668076467602784</v>
      </c>
      <c r="J293" s="12">
        <f>J292*(1+H293)</f>
        <v>1.1672025723472685</v>
      </c>
      <c r="K293" s="7">
        <f>I293/MAX(I$2:I293)-1</f>
        <v>-2.1007806955287478E-2</v>
      </c>
      <c r="L293" s="7">
        <f>J293/MAX(J$2:J293)-1</f>
        <v>-2.1007806955287478E-2</v>
      </c>
    </row>
    <row r="294" spans="1:12" x14ac:dyDescent="0.25">
      <c r="A294" s="1">
        <v>44242</v>
      </c>
      <c r="B294" s="9">
        <v>205.89</v>
      </c>
      <c r="C294" s="9">
        <f>AVERAGE(B245:B294)</f>
        <v>205.55959999999999</v>
      </c>
      <c r="D294" s="9">
        <f>AVERAGE(B95:B294)</f>
        <v>178.30884999999998</v>
      </c>
      <c r="E294" s="7">
        <f>IF(B293=0,0,(B294-B293)/B293)</f>
        <v>-4.9296795708279459E-3</v>
      </c>
      <c r="F294">
        <f>IF(C294&gt;D294,1,0)</f>
        <v>1</v>
      </c>
      <c r="G294" t="str">
        <f>IF(F294&gt;F293,"BUY",IF(F294&lt;F293,"SELL","HOLD"))</f>
        <v>HOLD</v>
      </c>
      <c r="H294" s="7">
        <f>F293*E294</f>
        <v>-4.9296795708279459E-3</v>
      </c>
      <c r="I294" s="12">
        <f>I293*(1+E294)</f>
        <v>1.1610556589409584</v>
      </c>
      <c r="J294" s="12">
        <f>J293*(1+H294)</f>
        <v>1.1614486376713504</v>
      </c>
      <c r="K294" s="7">
        <f>I294/MAX(I$2:I294)-1</f>
        <v>-2.58339247693401E-2</v>
      </c>
      <c r="L294" s="7">
        <f>J294/MAX(J$2:J294)-1</f>
        <v>-2.5833924769339989E-2</v>
      </c>
    </row>
    <row r="295" spans="1:12" x14ac:dyDescent="0.25">
      <c r="A295" s="1">
        <v>44243</v>
      </c>
      <c r="B295" s="9">
        <v>207.85</v>
      </c>
      <c r="C295" s="9">
        <f>AVERAGE(B246:B295)</f>
        <v>205.59479999999999</v>
      </c>
      <c r="D295" s="9">
        <f>AVERAGE(B96:B295)</f>
        <v>178.64069999999995</v>
      </c>
      <c r="E295" s="7">
        <f>IF(B294=0,0,(B295-B294)/B294)</f>
        <v>9.5196464131332651E-3</v>
      </c>
      <c r="F295">
        <f>IF(C295&gt;D295,1,0)</f>
        <v>1</v>
      </c>
      <c r="G295" t="str">
        <f>IF(F295&gt;F294,"BUY",IF(F295&lt;F294,"SELL","HOLD"))</f>
        <v>HOLD</v>
      </c>
      <c r="H295" s="7">
        <f>F294*E295</f>
        <v>9.5196464131332651E-3</v>
      </c>
      <c r="I295" s="12">
        <f>I294*(1+E295)</f>
        <v>1.1721084982800438</v>
      </c>
      <c r="J295" s="12">
        <f>J294*(1+H295)</f>
        <v>1.172505218028997</v>
      </c>
      <c r="K295" s="7">
        <f>I295/MAX(I$2:I295)-1</f>
        <v>-1.6560208185474434E-2</v>
      </c>
      <c r="L295" s="7">
        <f>J295/MAX(J$2:J295)-1</f>
        <v>-1.6560208185474323E-2</v>
      </c>
    </row>
    <row r="296" spans="1:12" x14ac:dyDescent="0.25">
      <c r="A296" s="1">
        <v>44244</v>
      </c>
      <c r="B296" s="9">
        <v>208.8</v>
      </c>
      <c r="C296" s="9">
        <f>AVERAGE(B247:B296)</f>
        <v>205.70219999999998</v>
      </c>
      <c r="D296" s="9">
        <f>AVERAGE(B97:B296)</f>
        <v>178.98075</v>
      </c>
      <c r="E296" s="7">
        <f>IF(B295=0,0,(B296-B295)/B295)</f>
        <v>4.57060380081798E-3</v>
      </c>
      <c r="F296">
        <f>IF(C296&gt;D296,1,0)</f>
        <v>1</v>
      </c>
      <c r="G296" t="str">
        <f>IF(F296&gt;F295,"BUY",IF(F296&lt;F295,"SELL","HOLD"))</f>
        <v>HOLD</v>
      </c>
      <c r="H296" s="7">
        <f>F295*E296</f>
        <v>4.57060380081798E-3</v>
      </c>
      <c r="I296" s="12">
        <f>I295*(1+E296)</f>
        <v>1.1774657418372536</v>
      </c>
      <c r="J296" s="12">
        <f>J295*(1+H296)</f>
        <v>1.1778642748349992</v>
      </c>
      <c r="K296" s="7">
        <f>I296/MAX(I$2:I296)-1</f>
        <v>-1.2065294535131277E-2</v>
      </c>
      <c r="L296" s="7">
        <f>J296/MAX(J$2:J296)-1</f>
        <v>-1.2065294535131277E-2</v>
      </c>
    </row>
    <row r="297" spans="1:12" x14ac:dyDescent="0.25">
      <c r="A297" s="1">
        <v>44245</v>
      </c>
      <c r="B297" s="9">
        <v>207.56</v>
      </c>
      <c r="C297" s="9">
        <f>AVERAGE(B248:B297)</f>
        <v>205.79499999999996</v>
      </c>
      <c r="D297" s="9">
        <f>AVERAGE(B98:B297)</f>
        <v>179.33305000000001</v>
      </c>
      <c r="E297" s="7">
        <f>IF(B296=0,0,(B297-B296)/B296)</f>
        <v>-5.9386973180077058E-3</v>
      </c>
      <c r="F297">
        <f>IF(C297&gt;D297,1,0)</f>
        <v>1</v>
      </c>
      <c r="G297" t="str">
        <f>IF(F297&gt;F296,"BUY",IF(F297&lt;F296,"SELL","HOLD"))</f>
        <v>HOLD</v>
      </c>
      <c r="H297" s="7">
        <f>F296*E297</f>
        <v>-5.9386973180077058E-3</v>
      </c>
      <c r="I297" s="12">
        <f>I296*(1+E297)</f>
        <v>1.1704731291941588</v>
      </c>
      <c r="J297" s="12">
        <f>J296*(1+H297)</f>
        <v>1.1708692954250595</v>
      </c>
      <c r="K297" s="7">
        <f>I297/MAX(I$2:I297)-1</f>
        <v>-1.7932339720842183E-2</v>
      </c>
      <c r="L297" s="7">
        <f>J297/MAX(J$2:J297)-1</f>
        <v>-1.7932339720842183E-2</v>
      </c>
    </row>
    <row r="298" spans="1:12" x14ac:dyDescent="0.25">
      <c r="A298" s="1">
        <v>44246</v>
      </c>
      <c r="B298" s="9">
        <v>209.63</v>
      </c>
      <c r="C298" s="9">
        <f>AVERAGE(B249:B298)</f>
        <v>205.94619999999995</v>
      </c>
      <c r="D298" s="9">
        <f>AVERAGE(B99:B298)</f>
        <v>179.68959999999998</v>
      </c>
      <c r="E298" s="7">
        <f>IF(B297=0,0,(B298-B297)/B297)</f>
        <v>9.9730198496819859E-3</v>
      </c>
      <c r="F298">
        <f>IF(C298&gt;D298,1,0)</f>
        <v>1</v>
      </c>
      <c r="G298" t="str">
        <f>IF(F298&gt;F297,"BUY",IF(F298&lt;F297,"SELL","HOLD"))</f>
        <v>HOLD</v>
      </c>
      <c r="H298" s="7">
        <f>F297*E298</f>
        <v>9.9730198496819859E-3</v>
      </c>
      <c r="I298" s="12">
        <f>I297*(1+E298)</f>
        <v>1.1821462809451315</v>
      </c>
      <c r="J298" s="12">
        <f>J297*(1+H298)</f>
        <v>1.1825463981497166</v>
      </c>
      <c r="K298" s="7">
        <f>I298/MAX(I$2:I298)-1</f>
        <v>-8.1381594511473754E-3</v>
      </c>
      <c r="L298" s="7">
        <f>J298/MAX(J$2:J298)-1</f>
        <v>-8.1381594511475974E-3</v>
      </c>
    </row>
    <row r="299" spans="1:12" x14ac:dyDescent="0.25">
      <c r="A299" s="1">
        <v>44249</v>
      </c>
      <c r="B299" s="9">
        <v>210.49</v>
      </c>
      <c r="C299" s="9">
        <f>AVERAGE(B250:B299)</f>
        <v>206.14019999999994</v>
      </c>
      <c r="D299" s="9">
        <f>AVERAGE(B100:B299)</f>
        <v>180.04474999999994</v>
      </c>
      <c r="E299" s="7">
        <f>IF(B298=0,0,(B299-B298)/B298)</f>
        <v>4.1024662500596942E-3</v>
      </c>
      <c r="F299">
        <f>IF(C299&gt;D299,1,0)</f>
        <v>1</v>
      </c>
      <c r="G299" t="str">
        <f>IF(F299&gt;F298,"BUY",IF(F299&lt;F298,"SELL","HOLD"))</f>
        <v>HOLD</v>
      </c>
      <c r="H299" s="7">
        <f>F298*E299</f>
        <v>4.1024662500596942E-3</v>
      </c>
      <c r="I299" s="12">
        <f>I298*(1+E299)</f>
        <v>1.1869959961653425</v>
      </c>
      <c r="J299" s="12">
        <f>J298*(1+H299)</f>
        <v>1.1873977548372556</v>
      </c>
      <c r="K299" s="7">
        <f>I299/MAX(I$2:I299)-1</f>
        <v>-4.0690797255736877E-3</v>
      </c>
      <c r="L299" s="7">
        <f>J299/MAX(J$2:J299)-1</f>
        <v>-4.0690797255736877E-3</v>
      </c>
    </row>
    <row r="300" spans="1:12" x14ac:dyDescent="0.25">
      <c r="A300" s="1">
        <v>44250</v>
      </c>
      <c r="B300" s="9">
        <v>212.41</v>
      </c>
      <c r="C300" s="9">
        <f>AVERAGE(B251:B300)</f>
        <v>206.28159999999991</v>
      </c>
      <c r="D300" s="9">
        <f>AVERAGE(B101:B300)</f>
        <v>180.40729999999996</v>
      </c>
      <c r="E300" s="7">
        <f>IF(B299=0,0,(B300-B299)/B299)</f>
        <v>9.1215734714237603E-3</v>
      </c>
      <c r="F300">
        <f>IF(C300&gt;D300,1,0)</f>
        <v>1</v>
      </c>
      <c r="G300" t="str">
        <f>IF(F300&gt;F299,"BUY",IF(F300&lt;F299,"SELL","HOLD"))</f>
        <v>HOLD</v>
      </c>
      <c r="H300" s="7">
        <f>F299*E300</f>
        <v>9.1215734714237603E-3</v>
      </c>
      <c r="I300" s="12">
        <f>I299*(1+E300)</f>
        <v>1.1978232673546505</v>
      </c>
      <c r="J300" s="12">
        <f>J299*(1+H300)</f>
        <v>1.1982286906978075</v>
      </c>
      <c r="K300" s="7">
        <f>I300/MAX(I$2:I300)-1</f>
        <v>0</v>
      </c>
      <c r="L300" s="7">
        <f>J300/MAX(J$2:J300)-1</f>
        <v>0</v>
      </c>
    </row>
    <row r="301" spans="1:12" x14ac:dyDescent="0.25">
      <c r="A301" s="1">
        <v>44251</v>
      </c>
      <c r="B301" s="9">
        <v>213.97</v>
      </c>
      <c r="C301" s="9">
        <f>AVERAGE(B252:B301)</f>
        <v>206.42819999999992</v>
      </c>
      <c r="D301" s="9">
        <f>AVERAGE(B102:B301)</f>
        <v>180.77889999999996</v>
      </c>
      <c r="E301" s="7">
        <f>IF(B300=0,0,(B301-B300)/B300)</f>
        <v>7.3442869921378573E-3</v>
      </c>
      <c r="F301">
        <f>IF(C301&gt;D301,1,0)</f>
        <v>1</v>
      </c>
      <c r="G301" t="str">
        <f>IF(F301&gt;F300,"BUY",IF(F301&lt;F300,"SELL","HOLD"))</f>
        <v>HOLD</v>
      </c>
      <c r="H301" s="7">
        <f>F300*E301</f>
        <v>7.3442869921378573E-3</v>
      </c>
      <c r="I301" s="12">
        <f>I300*(1+E301)</f>
        <v>1.2066204251959634</v>
      </c>
      <c r="J301" s="12">
        <f>J300*(1+H301)</f>
        <v>1.2070288260845057</v>
      </c>
      <c r="K301" s="7">
        <f>I301/MAX(I$2:I301)-1</f>
        <v>0</v>
      </c>
      <c r="L301" s="7">
        <f>J301/MAX(J$2:J301)-1</f>
        <v>0</v>
      </c>
    </row>
    <row r="302" spans="1:12" x14ac:dyDescent="0.25">
      <c r="A302" s="1">
        <v>44252</v>
      </c>
      <c r="B302" s="9">
        <v>212.4</v>
      </c>
      <c r="C302" s="9">
        <f>AVERAGE(B253:B302)</f>
        <v>206.5995999999999</v>
      </c>
      <c r="D302" s="9">
        <f>AVERAGE(B103:B302)</f>
        <v>181.16029999999998</v>
      </c>
      <c r="E302" s="7">
        <f>IF(B301=0,0,(B302-B301)/B301)</f>
        <v>-7.337477216432178E-3</v>
      </c>
      <c r="F302">
        <f>IF(C302&gt;D302,1,0)</f>
        <v>1</v>
      </c>
      <c r="G302" t="str">
        <f>IF(F302&gt;F301,"BUY",IF(F302&lt;F301,"SELL","HOLD"))</f>
        <v>HOLD</v>
      </c>
      <c r="H302" s="7">
        <f>F301*E302</f>
        <v>-7.337477216432178E-3</v>
      </c>
      <c r="I302" s="12">
        <f>I301*(1+E302)</f>
        <v>1.1977668753172062</v>
      </c>
      <c r="J302" s="12">
        <f>J301*(1+H302)</f>
        <v>1.1981722795735337</v>
      </c>
      <c r="K302" s="7">
        <f>I302/MAX(I$2:I302)-1</f>
        <v>-7.3374772164322977E-3</v>
      </c>
      <c r="L302" s="7">
        <f>J302/MAX(J$2:J302)-1</f>
        <v>-7.3374772164321866E-3</v>
      </c>
    </row>
    <row r="303" spans="1:12" x14ac:dyDescent="0.25">
      <c r="A303" s="1">
        <v>44253</v>
      </c>
      <c r="B303" s="9">
        <v>211.43</v>
      </c>
      <c r="C303" s="9">
        <f>AVERAGE(B254:B303)</f>
        <v>206.70059999999989</v>
      </c>
      <c r="D303" s="9">
        <f>AVERAGE(B104:B303)</f>
        <v>181.54055</v>
      </c>
      <c r="E303" s="7">
        <f>IF(B302=0,0,(B303-B302)/B302)</f>
        <v>-4.5668549905837985E-3</v>
      </c>
      <c r="F303">
        <f>IF(C303&gt;D303,1,0)</f>
        <v>1</v>
      </c>
      <c r="G303" t="str">
        <f>IF(F303&gt;F302,"BUY",IF(F303&lt;F302,"SELL","HOLD"))</f>
        <v>HOLD</v>
      </c>
      <c r="H303" s="7">
        <f>F302*E303</f>
        <v>-4.5668549905837985E-3</v>
      </c>
      <c r="I303" s="12">
        <f>I302*(1+E303)</f>
        <v>1.1922968476851077</v>
      </c>
      <c r="J303" s="12">
        <f>J302*(1+H303)</f>
        <v>1.1927004005189841</v>
      </c>
      <c r="K303" s="7">
        <f>I303/MAX(I$2:I303)-1</f>
        <v>-1.1870823012572029E-2</v>
      </c>
      <c r="L303" s="7">
        <f>J303/MAX(J$2:J303)-1</f>
        <v>-1.1870823012571918E-2</v>
      </c>
    </row>
    <row r="304" spans="1:12" x14ac:dyDescent="0.25">
      <c r="A304" s="1">
        <v>44256</v>
      </c>
      <c r="B304" s="9">
        <v>213.21</v>
      </c>
      <c r="C304" s="9">
        <f>AVERAGE(B255:B304)</f>
        <v>206.73779999999991</v>
      </c>
      <c r="D304" s="9">
        <f>AVERAGE(B105:B304)</f>
        <v>181.93224999999998</v>
      </c>
      <c r="E304" s="7">
        <f>IF(B303=0,0,(B304-B303)/B303)</f>
        <v>8.4188620347159862E-3</v>
      </c>
      <c r="F304">
        <f>IF(C304&gt;D304,1,0)</f>
        <v>1</v>
      </c>
      <c r="G304" t="str">
        <f>IF(F304&gt;F303,"BUY",IF(F304&lt;F303,"SELL","HOLD"))</f>
        <v>HOLD</v>
      </c>
      <c r="H304" s="7">
        <f>F303*E304</f>
        <v>8.4188620347159862E-3</v>
      </c>
      <c r="I304" s="12">
        <f>I303*(1+E304)</f>
        <v>1.2023346303501956</v>
      </c>
      <c r="J304" s="12">
        <f>J303*(1+H304)</f>
        <v>1.2027415806397039</v>
      </c>
      <c r="K304" s="7">
        <f>I304/MAX(I$2:I304)-1</f>
        <v>-3.5518997990372503E-3</v>
      </c>
      <c r="L304" s="7">
        <f>J304/MAX(J$2:J304)-1</f>
        <v>-3.5518997990372503E-3</v>
      </c>
    </row>
    <row r="305" spans="1:12" x14ac:dyDescent="0.25">
      <c r="A305" s="1">
        <v>44257</v>
      </c>
      <c r="B305" s="9">
        <v>214.73</v>
      </c>
      <c r="C305" s="9">
        <f>AVERAGE(B256:B305)</f>
        <v>206.80539999999991</v>
      </c>
      <c r="D305" s="9">
        <f>AVERAGE(B106:B305)</f>
        <v>182.34040000000002</v>
      </c>
      <c r="E305" s="7">
        <f>IF(B304=0,0,(B305-B304)/B304)</f>
        <v>7.1291215233806188E-3</v>
      </c>
      <c r="F305">
        <f>IF(C305&gt;D305,1,0)</f>
        <v>1</v>
      </c>
      <c r="G305" t="str">
        <f>IF(F305&gt;F304,"BUY",IF(F305&lt;F304,"SELL","HOLD"))</f>
        <v>HOLD</v>
      </c>
      <c r="H305" s="7">
        <f>F304*E305</f>
        <v>7.1291215233806188E-3</v>
      </c>
      <c r="I305" s="12">
        <f>I304*(1+E305)</f>
        <v>1.2109062200417311</v>
      </c>
      <c r="J305" s="12">
        <f>J304*(1+H305)</f>
        <v>1.2113160715293072</v>
      </c>
      <c r="K305" s="7">
        <f>I305/MAX(I$2:I305)-1</f>
        <v>0</v>
      </c>
      <c r="L305" s="7">
        <f>J305/MAX(J$2:J305)-1</f>
        <v>0</v>
      </c>
    </row>
    <row r="306" spans="1:12" x14ac:dyDescent="0.25">
      <c r="A306" s="1">
        <v>44258</v>
      </c>
      <c r="B306" s="9">
        <v>214.9</v>
      </c>
      <c r="C306" s="9">
        <f>AVERAGE(B257:B306)</f>
        <v>206.9471999999999</v>
      </c>
      <c r="D306" s="9">
        <f>AVERAGE(B107:B306)</f>
        <v>182.74955000000003</v>
      </c>
      <c r="E306" s="7">
        <f>IF(B305=0,0,(B306-B305)/B305)</f>
        <v>7.9169189214369634E-4</v>
      </c>
      <c r="F306">
        <f>IF(C306&gt;D306,1,0)</f>
        <v>1</v>
      </c>
      <c r="G306" t="str">
        <f>IF(F306&gt;F305,"BUY",IF(F306&lt;F305,"SELL","HOLD"))</f>
        <v>HOLD</v>
      </c>
      <c r="H306" s="7">
        <f>F305*E306</f>
        <v>7.9169189214369634E-4</v>
      </c>
      <c r="I306" s="12">
        <f>I305*(1+E306)</f>
        <v>1.2118648846782847</v>
      </c>
      <c r="J306" s="12">
        <f>J305*(1+H306)</f>
        <v>1.2122750606419603</v>
      </c>
      <c r="K306" s="7">
        <f>I306/MAX(I$2:I306)-1</f>
        <v>0</v>
      </c>
      <c r="L306" s="7">
        <f>J306/MAX(J$2:J306)-1</f>
        <v>0</v>
      </c>
    </row>
    <row r="307" spans="1:12" x14ac:dyDescent="0.25">
      <c r="A307" s="1">
        <v>44259</v>
      </c>
      <c r="B307" s="9">
        <v>215.37</v>
      </c>
      <c r="C307" s="9">
        <f>AVERAGE(B258:B307)</f>
        <v>207.11599999999996</v>
      </c>
      <c r="D307" s="9">
        <f>AVERAGE(B108:B307)</f>
        <v>183.15365000000003</v>
      </c>
      <c r="E307" s="7">
        <f>IF(B306=0,0,(B307-B306)/B306)</f>
        <v>2.1870637505816606E-3</v>
      </c>
      <c r="F307">
        <f>IF(C307&gt;D307,1,0)</f>
        <v>1</v>
      </c>
      <c r="G307" t="str">
        <f>IF(F307&gt;F306,"BUY",IF(F307&lt;F306,"SELL","HOLD"))</f>
        <v>HOLD</v>
      </c>
      <c r="H307" s="7">
        <f>F306*E307</f>
        <v>2.1870637505816606E-3</v>
      </c>
      <c r="I307" s="12">
        <f>I306*(1+E307)</f>
        <v>1.2145153104381674</v>
      </c>
      <c r="J307" s="12">
        <f>J306*(1+H307)</f>
        <v>1.2149263834828246</v>
      </c>
      <c r="K307" s="7">
        <f>I307/MAX(I$2:I307)-1</f>
        <v>0</v>
      </c>
      <c r="L307" s="7">
        <f>J307/MAX(J$2:J307)-1</f>
        <v>0</v>
      </c>
    </row>
    <row r="308" spans="1:12" x14ac:dyDescent="0.25">
      <c r="A308" s="1">
        <v>44260</v>
      </c>
      <c r="B308" s="9">
        <v>218.33</v>
      </c>
      <c r="C308" s="9">
        <f>AVERAGE(B259:B308)</f>
        <v>207.27499999999998</v>
      </c>
      <c r="D308" s="9">
        <f>AVERAGE(B109:B308)</f>
        <v>183.54519999999999</v>
      </c>
      <c r="E308" s="7">
        <f>IF(B307=0,0,(B308-B307)/B307)</f>
        <v>1.3743789757162129E-2</v>
      </c>
      <c r="F308">
        <f>IF(C308&gt;D308,1,0)</f>
        <v>1</v>
      </c>
      <c r="G308" t="str">
        <f>IF(F308&gt;F307,"BUY",IF(F308&lt;F307,"SELL","HOLD"))</f>
        <v>HOLD</v>
      </c>
      <c r="H308" s="7">
        <f>F307*E308</f>
        <v>1.3743789757162129E-2</v>
      </c>
      <c r="I308" s="12">
        <f>I307*(1+E308)</f>
        <v>1.2312073535216841</v>
      </c>
      <c r="J308" s="12">
        <f>J307*(1+H308)</f>
        <v>1.2316240762678419</v>
      </c>
      <c r="K308" s="7">
        <f>I308/MAX(I$2:I308)-1</f>
        <v>0</v>
      </c>
      <c r="L308" s="7">
        <f>J308/MAX(J$2:J308)-1</f>
        <v>0</v>
      </c>
    </row>
    <row r="309" spans="1:12" x14ac:dyDescent="0.25">
      <c r="A309" s="1">
        <v>44263</v>
      </c>
      <c r="B309" s="9">
        <v>217.26</v>
      </c>
      <c r="C309" s="9">
        <f>AVERAGE(B260:B309)</f>
        <v>207.44220000000001</v>
      </c>
      <c r="D309" s="9">
        <f>AVERAGE(B110:B309)</f>
        <v>183.92685</v>
      </c>
      <c r="E309" s="7">
        <f>IF(B308=0,0,(B309-B308)/B308)</f>
        <v>-4.9008381807356827E-3</v>
      </c>
      <c r="F309">
        <f>IF(C309&gt;D309,1,0)</f>
        <v>1</v>
      </c>
      <c r="G309" t="str">
        <f>IF(F309&gt;F308,"BUY",IF(F309&lt;F308,"SELL","HOLD"))</f>
        <v>HOLD</v>
      </c>
      <c r="H309" s="7">
        <f>F308*E309</f>
        <v>-4.9008381807356827E-3</v>
      </c>
      <c r="I309" s="12">
        <f>I308*(1+E309)</f>
        <v>1.2251734055151424</v>
      </c>
      <c r="J309" s="12">
        <f>J308*(1+H309)</f>
        <v>1.225588085970555</v>
      </c>
      <c r="K309" s="7">
        <f>I309/MAX(I$2:I309)-1</f>
        <v>-4.9008381807357226E-3</v>
      </c>
      <c r="L309" s="7">
        <f>J309/MAX(J$2:J309)-1</f>
        <v>-4.9008381807357226E-3</v>
      </c>
    </row>
    <row r="310" spans="1:12" x14ac:dyDescent="0.25">
      <c r="A310" s="1">
        <v>44264</v>
      </c>
      <c r="B310" s="9">
        <v>218.67</v>
      </c>
      <c r="C310" s="9">
        <f>AVERAGE(B261:B310)</f>
        <v>207.60900000000001</v>
      </c>
      <c r="D310" s="9">
        <f>AVERAGE(B111:B310)</f>
        <v>184.30980000000002</v>
      </c>
      <c r="E310" s="7">
        <f>IF(B309=0,0,(B310-B309)/B309)</f>
        <v>6.4899199116266069E-3</v>
      </c>
      <c r="F310">
        <f>IF(C310&gt;D310,1,0)</f>
        <v>1</v>
      </c>
      <c r="G310" t="str">
        <f>IF(F310&gt;F309,"BUY",IF(F310&lt;F309,"SELL","HOLD"))</f>
        <v>HOLD</v>
      </c>
      <c r="H310" s="7">
        <f>F309*E310</f>
        <v>6.4899199116266069E-3</v>
      </c>
      <c r="I310" s="12">
        <f>I309*(1+E310)</f>
        <v>1.2331246827947906</v>
      </c>
      <c r="J310" s="12">
        <f>J309*(1+H310)</f>
        <v>1.2335420544931477</v>
      </c>
      <c r="K310" s="7">
        <f>I310/MAX(I$2:I310)-1</f>
        <v>0</v>
      </c>
      <c r="L310" s="7">
        <f>J310/MAX(J$2:J310)-1</f>
        <v>0</v>
      </c>
    </row>
    <row r="311" spans="1:12" x14ac:dyDescent="0.25">
      <c r="A311" s="1">
        <v>44265</v>
      </c>
      <c r="B311" s="9">
        <v>218.45</v>
      </c>
      <c r="C311" s="9">
        <f>AVERAGE(B262:B311)</f>
        <v>207.75100000000003</v>
      </c>
      <c r="D311" s="9">
        <f>AVERAGE(B112:B311)</f>
        <v>184.69060000000002</v>
      </c>
      <c r="E311" s="7">
        <f>IF(B310=0,0,(B311-B310)/B310)</f>
        <v>-1.006082224356331E-3</v>
      </c>
      <c r="F311">
        <f>IF(C311&gt;D311,1,0)</f>
        <v>1</v>
      </c>
      <c r="G311" t="str">
        <f>IF(F311&gt;F310,"BUY",IF(F311&lt;F310,"SELL","HOLD"))</f>
        <v>HOLD</v>
      </c>
      <c r="H311" s="7">
        <f>F310*E311</f>
        <v>-1.006082224356331E-3</v>
      </c>
      <c r="I311" s="12">
        <f>I310*(1+E311)</f>
        <v>1.2318840579710157</v>
      </c>
      <c r="J311" s="12">
        <f>J310*(1+H311)</f>
        <v>1.232301009759126</v>
      </c>
      <c r="K311" s="7">
        <f>I311/MAX(I$2:I311)-1</f>
        <v>-1.006082224356275E-3</v>
      </c>
      <c r="L311" s="7">
        <f>J311/MAX(J$2:J311)-1</f>
        <v>-1.0060822243563861E-3</v>
      </c>
    </row>
    <row r="312" spans="1:12" x14ac:dyDescent="0.25">
      <c r="A312" s="1">
        <v>44266</v>
      </c>
      <c r="B312" s="9">
        <v>218.18</v>
      </c>
      <c r="C312" s="9">
        <f>AVERAGE(B263:B312)</f>
        <v>207.92800000000003</v>
      </c>
      <c r="D312" s="9">
        <f>AVERAGE(B113:B312)</f>
        <v>185.09520000000003</v>
      </c>
      <c r="E312" s="7">
        <f>IF(B311=0,0,(B312-B311)/B311)</f>
        <v>-1.2359807736323271E-3</v>
      </c>
      <c r="F312">
        <f>IF(C312&gt;D312,1,0)</f>
        <v>1</v>
      </c>
      <c r="G312" t="str">
        <f>IF(F312&gt;F311,"BUY",IF(F312&lt;F311,"SELL","HOLD"))</f>
        <v>HOLD</v>
      </c>
      <c r="H312" s="7">
        <f>F311*E312</f>
        <v>-1.2359807736323271E-3</v>
      </c>
      <c r="I312" s="12">
        <f>I311*(1+E312)</f>
        <v>1.2303614729600194</v>
      </c>
      <c r="J312" s="12">
        <f>J311*(1+H312)</f>
        <v>1.2307779094037361</v>
      </c>
      <c r="K312" s="7">
        <f>I312/MAX(I$2:I312)-1</f>
        <v>-2.2408194997026731E-3</v>
      </c>
      <c r="L312" s="7">
        <f>J312/MAX(J$2:J312)-1</f>
        <v>-2.2408194997026731E-3</v>
      </c>
    </row>
    <row r="313" spans="1:12" x14ac:dyDescent="0.25">
      <c r="A313" s="1">
        <v>44267</v>
      </c>
      <c r="B313" s="9">
        <v>220.8</v>
      </c>
      <c r="C313" s="9">
        <f>AVERAGE(B264:B313)</f>
        <v>208.15579999999997</v>
      </c>
      <c r="D313" s="9">
        <f>AVERAGE(B114:B313)</f>
        <v>185.51120000000003</v>
      </c>
      <c r="E313" s="7">
        <f>IF(B312=0,0,(B313-B312)/B312)</f>
        <v>1.2008433403611718E-2</v>
      </c>
      <c r="F313">
        <f>IF(C313&gt;D313,1,0)</f>
        <v>1</v>
      </c>
      <c r="G313" t="str">
        <f>IF(F313&gt;F312,"BUY",IF(F313&lt;F312,"SELL","HOLD"))</f>
        <v>HOLD</v>
      </c>
      <c r="H313" s="7">
        <f>F312*E313</f>
        <v>1.2008433403611718E-2</v>
      </c>
      <c r="I313" s="12">
        <f>I312*(1+E313)</f>
        <v>1.2451361867704294</v>
      </c>
      <c r="J313" s="12">
        <f>J312*(1+H313)</f>
        <v>1.2455576239634474</v>
      </c>
      <c r="K313" s="7">
        <f>I313/MAX(I$2:I313)-1</f>
        <v>0</v>
      </c>
      <c r="L313" s="7">
        <f>J313/MAX(J$2:J313)-1</f>
        <v>0</v>
      </c>
    </row>
    <row r="314" spans="1:12" x14ac:dyDescent="0.25">
      <c r="A314" s="1">
        <v>44270</v>
      </c>
      <c r="B314" s="9">
        <v>222.84</v>
      </c>
      <c r="C314" s="9">
        <f>AVERAGE(B265:B314)</f>
        <v>208.55600000000001</v>
      </c>
      <c r="D314" s="9">
        <f>AVERAGE(B115:B314)</f>
        <v>185.93450000000001</v>
      </c>
      <c r="E314" s="7">
        <f>IF(B313=0,0,(B314-B313)/B313)</f>
        <v>9.2391304347825727E-3</v>
      </c>
      <c r="F314">
        <f>IF(C314&gt;D314,1,0)</f>
        <v>1</v>
      </c>
      <c r="G314" t="str">
        <f>IF(F314&gt;F313,"BUY",IF(F314&lt;F313,"SELL","HOLD"))</f>
        <v>HOLD</v>
      </c>
      <c r="H314" s="7">
        <f>F313*E314</f>
        <v>9.2391304347825727E-3</v>
      </c>
      <c r="I314" s="12">
        <f>I313*(1+E314)</f>
        <v>1.2566401624090691</v>
      </c>
      <c r="J314" s="12">
        <f>J313*(1+H314)</f>
        <v>1.2570654933152834</v>
      </c>
      <c r="K314" s="7">
        <f>I314/MAX(I$2:I314)-1</f>
        <v>0</v>
      </c>
      <c r="L314" s="7">
        <f>J314/MAX(J$2:J314)-1</f>
        <v>0</v>
      </c>
    </row>
    <row r="315" spans="1:12" x14ac:dyDescent="0.25">
      <c r="A315" s="1">
        <v>44271</v>
      </c>
      <c r="B315" s="9">
        <v>224.88</v>
      </c>
      <c r="C315" s="9">
        <f>AVERAGE(B266:B315)</f>
        <v>209.03440000000003</v>
      </c>
      <c r="D315" s="9">
        <f>AVERAGE(B116:B315)</f>
        <v>186.33189999999999</v>
      </c>
      <c r="E315" s="7">
        <f>IF(B314=0,0,(B315-B314)/B314)</f>
        <v>9.1545503500268886E-3</v>
      </c>
      <c r="F315">
        <f>IF(C315&gt;D315,1,0)</f>
        <v>1</v>
      </c>
      <c r="G315" t="str">
        <f>IF(F315&gt;F314,"BUY",IF(F315&lt;F314,"SELL","HOLD"))</f>
        <v>HOLD</v>
      </c>
      <c r="H315" s="7">
        <f>F314*E315</f>
        <v>9.1545503500268886E-3</v>
      </c>
      <c r="I315" s="12">
        <f>I314*(1+E315)</f>
        <v>1.268144138047709</v>
      </c>
      <c r="J315" s="12">
        <f>J314*(1+H315)</f>
        <v>1.2685733626671196</v>
      </c>
      <c r="K315" s="7">
        <f>I315/MAX(I$2:I315)-1</f>
        <v>0</v>
      </c>
      <c r="L315" s="7">
        <f>J315/MAX(J$2:J315)-1</f>
        <v>0</v>
      </c>
    </row>
    <row r="316" spans="1:12" x14ac:dyDescent="0.25">
      <c r="A316" s="1">
        <v>44272</v>
      </c>
      <c r="B316" s="9">
        <v>228.04</v>
      </c>
      <c r="C316" s="9">
        <f>AVERAGE(B267:B316)</f>
        <v>209.57940000000005</v>
      </c>
      <c r="D316" s="9">
        <f>AVERAGE(B117:B316)</f>
        <v>186.74564999999998</v>
      </c>
      <c r="E316" s="7">
        <f>IF(B315=0,0,(B316-B315)/B315)</f>
        <v>1.4051938811810728E-2</v>
      </c>
      <c r="F316">
        <f>IF(C316&gt;D316,1,0)</f>
        <v>1</v>
      </c>
      <c r="G316" t="str">
        <f>IF(F316&gt;F315,"BUY",IF(F316&lt;F315,"SELL","HOLD"))</f>
        <v>HOLD</v>
      </c>
      <c r="H316" s="7">
        <f>F315*E316</f>
        <v>1.4051938811810728E-2</v>
      </c>
      <c r="I316" s="12">
        <f>I315*(1+E316)</f>
        <v>1.2859640218801118</v>
      </c>
      <c r="J316" s="12">
        <f>J315*(1+H316)</f>
        <v>1.286399277937611</v>
      </c>
      <c r="K316" s="7">
        <f>I316/MAX(I$2:I316)-1</f>
        <v>0</v>
      </c>
      <c r="L316" s="7">
        <f>J316/MAX(J$2:J316)-1</f>
        <v>0</v>
      </c>
    </row>
    <row r="317" spans="1:12" x14ac:dyDescent="0.25">
      <c r="A317" s="1">
        <v>44273</v>
      </c>
      <c r="B317" s="9">
        <v>228.32</v>
      </c>
      <c r="C317" s="9">
        <f>AVERAGE(B268:B317)</f>
        <v>210.13000000000002</v>
      </c>
      <c r="D317" s="9">
        <f>AVERAGE(B118:B317)</f>
        <v>187.15424999999999</v>
      </c>
      <c r="E317" s="7">
        <f>IF(B316=0,0,(B317-B316)/B316)</f>
        <v>1.2278547623224046E-3</v>
      </c>
      <c r="F317">
        <f>IF(C317&gt;D317,1,0)</f>
        <v>1</v>
      </c>
      <c r="G317" t="str">
        <f>IF(F317&gt;F316,"BUY",IF(F317&lt;F316,"SELL","HOLD"))</f>
        <v>HOLD</v>
      </c>
      <c r="H317" s="7">
        <f>F316*E317</f>
        <v>1.2278547623224046E-3</v>
      </c>
      <c r="I317" s="12">
        <f>I316*(1+E317)</f>
        <v>1.2875429989285525</v>
      </c>
      <c r="J317" s="12">
        <f>J316*(1+H317)</f>
        <v>1.2879787894172747</v>
      </c>
      <c r="K317" s="7">
        <f>I317/MAX(I$2:I317)-1</f>
        <v>0</v>
      </c>
      <c r="L317" s="7">
        <f>J317/MAX(J$2:J317)-1</f>
        <v>0</v>
      </c>
    </row>
    <row r="318" spans="1:12" x14ac:dyDescent="0.25">
      <c r="A318" s="1">
        <v>44274</v>
      </c>
      <c r="B318" s="9">
        <v>230.1</v>
      </c>
      <c r="C318" s="9">
        <f>AVERAGE(B269:B318)</f>
        <v>210.64680000000004</v>
      </c>
      <c r="D318" s="9">
        <f>AVERAGE(B119:B318)</f>
        <v>187.5701</v>
      </c>
      <c r="E318" s="7">
        <f>IF(B317=0,0,(B318-B317)/B317)</f>
        <v>7.7960756832515816E-3</v>
      </c>
      <c r="F318">
        <f>IF(C318&gt;D318,1,0)</f>
        <v>1</v>
      </c>
      <c r="G318" t="str">
        <f>IF(F318&gt;F317,"BUY",IF(F318&lt;F317,"SELL","HOLD"))</f>
        <v>HOLD</v>
      </c>
      <c r="H318" s="7">
        <f>F317*E318</f>
        <v>7.7960756832515816E-3</v>
      </c>
      <c r="I318" s="12">
        <f>I317*(1+E318)</f>
        <v>1.2975807815936402</v>
      </c>
      <c r="J318" s="12">
        <f>J317*(1+H318)</f>
        <v>1.2980199695379946</v>
      </c>
      <c r="K318" s="7">
        <f>I318/MAX(I$2:I318)-1</f>
        <v>0</v>
      </c>
      <c r="L318" s="7">
        <f>J318/MAX(J$2:J318)-1</f>
        <v>0</v>
      </c>
    </row>
    <row r="319" spans="1:12" x14ac:dyDescent="0.25">
      <c r="A319" s="1">
        <v>44277</v>
      </c>
      <c r="B319" s="9">
        <v>229.62</v>
      </c>
      <c r="C319" s="9">
        <f>AVERAGE(B270:B319)</f>
        <v>211.20820000000003</v>
      </c>
      <c r="D319" s="9">
        <f>AVERAGE(B120:B319)</f>
        <v>187.99849999999998</v>
      </c>
      <c r="E319" s="7">
        <f>IF(B318=0,0,(B319-B318)/B318)</f>
        <v>-2.086049543676618E-3</v>
      </c>
      <c r="F319">
        <f>IF(C319&gt;D319,1,0)</f>
        <v>1</v>
      </c>
      <c r="G319" t="str">
        <f>IF(F319&gt;F318,"BUY",IF(F319&lt;F318,"SELL","HOLD"))</f>
        <v>HOLD</v>
      </c>
      <c r="H319" s="7">
        <f>F318*E319</f>
        <v>-2.086049543676618E-3</v>
      </c>
      <c r="I319" s="12">
        <f>I318*(1+E319)</f>
        <v>1.2948739637963131</v>
      </c>
      <c r="J319" s="12">
        <f>J318*(1+H319)</f>
        <v>1.2953122355728568</v>
      </c>
      <c r="K319" s="7">
        <f>I319/MAX(I$2:I319)-1</f>
        <v>-2.086049543676749E-3</v>
      </c>
      <c r="L319" s="7">
        <f>J319/MAX(J$2:J319)-1</f>
        <v>-2.086049543676527E-3</v>
      </c>
    </row>
    <row r="320" spans="1:12" x14ac:dyDescent="0.25">
      <c r="A320" s="1">
        <v>44278</v>
      </c>
      <c r="B320" s="9">
        <v>230.59</v>
      </c>
      <c r="C320" s="9">
        <f>AVERAGE(B271:B320)</f>
        <v>211.80280000000002</v>
      </c>
      <c r="D320" s="9">
        <f>AVERAGE(B121:B320)</f>
        <v>188.41314999999997</v>
      </c>
      <c r="E320" s="7">
        <f>IF(B319=0,0,(B320-B319)/B319)</f>
        <v>4.2243706994164222E-3</v>
      </c>
      <c r="F320">
        <f>IF(C320&gt;D320,1,0)</f>
        <v>1</v>
      </c>
      <c r="G320" t="str">
        <f>IF(F320&gt;F319,"BUY",IF(F320&lt;F319,"SELL","HOLD"))</f>
        <v>HOLD</v>
      </c>
      <c r="H320" s="7">
        <f>F319*E320</f>
        <v>4.2243706994164222E-3</v>
      </c>
      <c r="I320" s="12">
        <f>I319*(1+E320)</f>
        <v>1.3003439914284116</v>
      </c>
      <c r="J320" s="12">
        <f>J319*(1+H320)</f>
        <v>1.3007841146274064</v>
      </c>
      <c r="K320" s="7">
        <f>I320/MAX(I$2:I320)-1</f>
        <v>0</v>
      </c>
      <c r="L320" s="7">
        <f>J320/MAX(J$2:J320)-1</f>
        <v>0</v>
      </c>
    </row>
    <row r="321" spans="1:12" x14ac:dyDescent="0.25">
      <c r="A321" s="1">
        <v>44279</v>
      </c>
      <c r="B321" s="9">
        <v>230.52</v>
      </c>
      <c r="C321" s="9">
        <f>AVERAGE(B272:B321)</f>
        <v>212.38660000000004</v>
      </c>
      <c r="D321" s="9">
        <f>AVERAGE(B122:B321)</f>
        <v>188.8141</v>
      </c>
      <c r="E321" s="7">
        <f>IF(B320=0,0,(B321-B320)/B320)</f>
        <v>-3.0356910533844999E-4</v>
      </c>
      <c r="F321">
        <f>IF(C321&gt;D321,1,0)</f>
        <v>1</v>
      </c>
      <c r="G321" t="str">
        <f>IF(F321&gt;F320,"BUY",IF(F321&lt;F320,"SELL","HOLD"))</f>
        <v>HOLD</v>
      </c>
      <c r="H321" s="7">
        <f>F320*E321</f>
        <v>-3.0356910533844999E-4</v>
      </c>
      <c r="I321" s="12">
        <f>I320*(1+E321)</f>
        <v>1.2999492471663014</v>
      </c>
      <c r="J321" s="12">
        <f>J320*(1+H321)</f>
        <v>1.3003892367574905</v>
      </c>
      <c r="K321" s="7">
        <f>I321/MAX(I$2:I321)-1</f>
        <v>-3.0356910533846371E-4</v>
      </c>
      <c r="L321" s="7">
        <f>J321/MAX(J$2:J321)-1</f>
        <v>-3.0356910533846371E-4</v>
      </c>
    </row>
    <row r="322" spans="1:12" x14ac:dyDescent="0.25">
      <c r="A322" s="1">
        <v>44280</v>
      </c>
      <c r="B322" s="9">
        <v>230.98</v>
      </c>
      <c r="C322" s="9">
        <f>AVERAGE(B273:B322)</f>
        <v>212.91760000000002</v>
      </c>
      <c r="D322" s="9">
        <f>AVERAGE(B123:B322)</f>
        <v>189.20320000000001</v>
      </c>
      <c r="E322" s="7">
        <f>IF(B321=0,0,(B322-B321)/B321)</f>
        <v>1.9954884608709852E-3</v>
      </c>
      <c r="F322">
        <f>IF(C322&gt;D322,1,0)</f>
        <v>1</v>
      </c>
      <c r="G322" t="str">
        <f>IF(F322&gt;F321,"BUY",IF(F322&lt;F321,"SELL","HOLD"))</f>
        <v>HOLD</v>
      </c>
      <c r="H322" s="7">
        <f>F321*E322</f>
        <v>1.9954884608709852E-3</v>
      </c>
      <c r="I322" s="12">
        <f>I321*(1+E322)</f>
        <v>1.3025432808887398</v>
      </c>
      <c r="J322" s="12">
        <f>J321*(1+H322)</f>
        <v>1.3029841484740809</v>
      </c>
      <c r="K322" s="7">
        <f>I322/MAX(I$2:I322)-1</f>
        <v>0</v>
      </c>
      <c r="L322" s="7">
        <f>J322/MAX(J$2:J322)-1</f>
        <v>0</v>
      </c>
    </row>
    <row r="323" spans="1:12" x14ac:dyDescent="0.25">
      <c r="A323" s="1">
        <v>44281</v>
      </c>
      <c r="B323" s="9">
        <v>232.59</v>
      </c>
      <c r="C323" s="9">
        <f>AVERAGE(B274:B323)</f>
        <v>213.53540000000004</v>
      </c>
      <c r="D323" s="9">
        <f>AVERAGE(B124:B323)</f>
        <v>189.61204999999998</v>
      </c>
      <c r="E323" s="7">
        <f>IF(B322=0,0,(B323-B322)/B322)</f>
        <v>6.9703004589142508E-3</v>
      </c>
      <c r="F323">
        <f>IF(C323&gt;D323,1,0)</f>
        <v>1</v>
      </c>
      <c r="G323" t="str">
        <f>IF(F323&gt;F322,"BUY",IF(F323&lt;F322,"SELL","HOLD"))</f>
        <v>HOLD</v>
      </c>
      <c r="H323" s="7">
        <f>F322*E323</f>
        <v>6.9703004589142508E-3</v>
      </c>
      <c r="I323" s="12">
        <f>I322*(1+E323)</f>
        <v>1.3116223989172744</v>
      </c>
      <c r="J323" s="12">
        <f>J322*(1+H323)</f>
        <v>1.3120663394821479</v>
      </c>
      <c r="K323" s="7">
        <f>I323/MAX(I$2:I323)-1</f>
        <v>0</v>
      </c>
      <c r="L323" s="7">
        <f>J323/MAX(J$2:J323)-1</f>
        <v>0</v>
      </c>
    </row>
    <row r="324" spans="1:12" x14ac:dyDescent="0.25">
      <c r="A324" s="1">
        <v>44284</v>
      </c>
      <c r="B324" s="9">
        <v>230.92</v>
      </c>
      <c r="C324" s="9">
        <f>AVERAGE(B275:B324)</f>
        <v>214.06900000000002</v>
      </c>
      <c r="D324" s="9">
        <f>AVERAGE(B125:B324)</f>
        <v>189.98909999999995</v>
      </c>
      <c r="E324" s="7">
        <f>IF(B323=0,0,(B324-B323)/B323)</f>
        <v>-7.1800163377617951E-3</v>
      </c>
      <c r="F324">
        <f>IF(C324&gt;D324,1,0)</f>
        <v>1</v>
      </c>
      <c r="G324" t="str">
        <f>IF(F324&gt;F323,"BUY",IF(F324&lt;F323,"SELL","HOLD"))</f>
        <v>HOLD</v>
      </c>
      <c r="H324" s="7">
        <f>F323*E324</f>
        <v>-7.1800163377617951E-3</v>
      </c>
      <c r="I324" s="12">
        <f>I323*(1+E324)</f>
        <v>1.302204928664074</v>
      </c>
      <c r="J324" s="12">
        <f>J323*(1+H324)</f>
        <v>1.3026456817284389</v>
      </c>
      <c r="K324" s="7">
        <f>I324/MAX(I$2:I324)-1</f>
        <v>-7.1800163377617743E-3</v>
      </c>
      <c r="L324" s="7">
        <f>J324/MAX(J$2:J324)-1</f>
        <v>-7.1800163377617743E-3</v>
      </c>
    </row>
    <row r="325" spans="1:12" x14ac:dyDescent="0.25">
      <c r="A325" s="1">
        <v>44285</v>
      </c>
      <c r="B325" s="9">
        <v>235.98</v>
      </c>
      <c r="C325" s="9">
        <f>AVERAGE(B276:B325)</f>
        <v>214.69900000000001</v>
      </c>
      <c r="D325" s="9">
        <f>AVERAGE(B126:B325)</f>
        <v>190.41089999999997</v>
      </c>
      <c r="E325" s="7">
        <f>IF(B324=0,0,(B325-B324)/B324)</f>
        <v>2.1912350597609574E-2</v>
      </c>
      <c r="F325">
        <f>IF(C325&gt;D325,1,0)</f>
        <v>1</v>
      </c>
      <c r="G325" t="str">
        <f>IF(F325&gt;F324,"BUY",IF(F325&lt;F324,"SELL","HOLD"))</f>
        <v>HOLD</v>
      </c>
      <c r="H325" s="7">
        <f>F324*E325</f>
        <v>2.1912350597609574E-2</v>
      </c>
      <c r="I325" s="12">
        <f>I324*(1+E325)</f>
        <v>1.3307392996108962</v>
      </c>
      <c r="J325" s="12">
        <f>J324*(1+H325)</f>
        <v>1.3311897106109345</v>
      </c>
      <c r="K325" s="7">
        <f>I325/MAX(I$2:I325)-1</f>
        <v>0</v>
      </c>
      <c r="L325" s="7">
        <f>J325/MAX(J$2:J325)-1</f>
        <v>0</v>
      </c>
    </row>
    <row r="326" spans="1:12" x14ac:dyDescent="0.25">
      <c r="A326" s="1">
        <v>44286</v>
      </c>
      <c r="B326" s="9">
        <v>233.83</v>
      </c>
      <c r="C326" s="9">
        <f>AVERAGE(B277:B326)</f>
        <v>215.32220000000001</v>
      </c>
      <c r="D326" s="9">
        <f>AVERAGE(B127:B326)</f>
        <v>190.81075000000001</v>
      </c>
      <c r="E326" s="7">
        <f>IF(B325=0,0,(B326-B325)/B325)</f>
        <v>-9.1109416052206852E-3</v>
      </c>
      <c r="F326">
        <f>IF(C326&gt;D326,1,0)</f>
        <v>1</v>
      </c>
      <c r="G326" t="str">
        <f>IF(F326&gt;F325,"BUY",IF(F326&lt;F325,"SELL","HOLD"))</f>
        <v>HOLD</v>
      </c>
      <c r="H326" s="7">
        <f>F325*E326</f>
        <v>-9.1109416052206852E-3</v>
      </c>
      <c r="I326" s="12">
        <f>I325*(1+E326)</f>
        <v>1.3186150115603692</v>
      </c>
      <c r="J326" s="12">
        <f>J325*(1+H326)</f>
        <v>1.3190613188920877</v>
      </c>
      <c r="K326" s="7">
        <f>I326/MAX(I$2:I326)-1</f>
        <v>-9.1109416052206349E-3</v>
      </c>
      <c r="L326" s="7">
        <f>J326/MAX(J$2:J326)-1</f>
        <v>-9.1109416052206349E-3</v>
      </c>
    </row>
    <row r="327" spans="1:12" x14ac:dyDescent="0.25">
      <c r="A327" s="1">
        <v>44287</v>
      </c>
      <c r="B327" s="9">
        <v>231.23</v>
      </c>
      <c r="C327" s="9">
        <f>AVERAGE(B278:B327)</f>
        <v>215.87060000000002</v>
      </c>
      <c r="D327" s="9">
        <f>AVERAGE(B128:B327)</f>
        <v>191.16165000000001</v>
      </c>
      <c r="E327" s="7">
        <f>IF(B326=0,0,(B327-B326)/B326)</f>
        <v>-1.1119189154514059E-2</v>
      </c>
      <c r="F327">
        <f>IF(C327&gt;D327,1,0)</f>
        <v>1</v>
      </c>
      <c r="G327" t="str">
        <f>IF(F327&gt;F326,"BUY",IF(F327&lt;F326,"SELL","HOLD"))</f>
        <v>HOLD</v>
      </c>
      <c r="H327" s="7">
        <f>F326*E327</f>
        <v>-1.1119189154514059E-2</v>
      </c>
      <c r="I327" s="12">
        <f>I326*(1+E327)</f>
        <v>1.3039530818248477</v>
      </c>
      <c r="J327" s="12">
        <f>J326*(1+H327)</f>
        <v>1.3043944265809237</v>
      </c>
      <c r="K327" s="7">
        <f>I327/MAX(I$2:I327)-1</f>
        <v>-2.0128824476650431E-2</v>
      </c>
      <c r="L327" s="7">
        <f>J327/MAX(J$2:J327)-1</f>
        <v>-2.0128824476650542E-2</v>
      </c>
    </row>
    <row r="328" spans="1:12" x14ac:dyDescent="0.25">
      <c r="A328" s="1">
        <v>44288</v>
      </c>
      <c r="B328" s="9">
        <v>234.14</v>
      </c>
      <c r="C328" s="9">
        <f>AVERAGE(B279:B328)</f>
        <v>216.465</v>
      </c>
      <c r="D328" s="9">
        <f>AVERAGE(B129:B328)</f>
        <v>191.54060000000001</v>
      </c>
      <c r="E328" s="7">
        <f>IF(B327=0,0,(B328-B327)/B327)</f>
        <v>1.2584872205163676E-2</v>
      </c>
      <c r="F328">
        <f>IF(C328&gt;D328,1,0)</f>
        <v>1</v>
      </c>
      <c r="G328" t="str">
        <f>IF(F328&gt;F327,"BUY",IF(F328&lt;F327,"SELL","HOLD"))</f>
        <v>HOLD</v>
      </c>
      <c r="H328" s="7">
        <f>F327*E328</f>
        <v>1.2584872205163676E-2</v>
      </c>
      <c r="I328" s="12">
        <f>I327*(1+E328)</f>
        <v>1.3203631647211427</v>
      </c>
      <c r="J328" s="12">
        <f>J327*(1+H328)</f>
        <v>1.3208100637445723</v>
      </c>
      <c r="K328" s="7">
        <f>I328/MAX(I$2:I328)-1</f>
        <v>-7.7972709551656916E-3</v>
      </c>
      <c r="L328" s="7">
        <f>J328/MAX(J$2:J328)-1</f>
        <v>-7.7972709551658026E-3</v>
      </c>
    </row>
    <row r="329" spans="1:12" x14ac:dyDescent="0.25">
      <c r="A329" s="1">
        <v>44291</v>
      </c>
      <c r="B329" s="9">
        <v>236.23</v>
      </c>
      <c r="C329" s="9">
        <f>AVERAGE(B280:B329)</f>
        <v>217.12159999999997</v>
      </c>
      <c r="D329" s="9">
        <f>AVERAGE(B130:B329)</f>
        <v>191.93660000000003</v>
      </c>
      <c r="E329" s="7">
        <f>IF(B328=0,0,(B329-B328)/B328)</f>
        <v>8.9262834201759775E-3</v>
      </c>
      <c r="F329">
        <f>IF(C329&gt;D329,1,0)</f>
        <v>1</v>
      </c>
      <c r="G329" t="str">
        <f>IF(F329&gt;F328,"BUY",IF(F329&lt;F328,"SELL","HOLD"))</f>
        <v>HOLD</v>
      </c>
      <c r="H329" s="7">
        <f>F328*E329</f>
        <v>8.9262834201759775E-3</v>
      </c>
      <c r="I329" s="12">
        <f>I328*(1+E329)</f>
        <v>1.3321491005470041</v>
      </c>
      <c r="J329" s="12">
        <f>J328*(1+H329)</f>
        <v>1.3325999887177771</v>
      </c>
      <c r="K329" s="7">
        <f>I329/MAX(I$2:I329)-1</f>
        <v>0</v>
      </c>
      <c r="L329" s="7">
        <f>J329/MAX(J$2:J329)-1</f>
        <v>0</v>
      </c>
    </row>
    <row r="330" spans="1:12" x14ac:dyDescent="0.25">
      <c r="A330" s="1">
        <v>44292</v>
      </c>
      <c r="B330" s="9">
        <v>237.94</v>
      </c>
      <c r="C330" s="9">
        <f>AVERAGE(B281:B330)</f>
        <v>217.80539999999996</v>
      </c>
      <c r="D330" s="9">
        <f>AVERAGE(B131:B330)</f>
        <v>192.33725000000001</v>
      </c>
      <c r="E330" s="7">
        <f>IF(B329=0,0,(B330-B329)/B329)</f>
        <v>7.2387080387758037E-3</v>
      </c>
      <c r="F330">
        <f>IF(C330&gt;D330,1,0)</f>
        <v>1</v>
      </c>
      <c r="G330" t="str">
        <f>IF(F330&gt;F329,"BUY",IF(F330&lt;F329,"SELL","HOLD"))</f>
        <v>HOLD</v>
      </c>
      <c r="H330" s="7">
        <f>F329*E330</f>
        <v>7.2387080387758037E-3</v>
      </c>
      <c r="I330" s="12">
        <f>I329*(1+E330)</f>
        <v>1.3417921389499818</v>
      </c>
      <c r="J330" s="12">
        <f>J329*(1+H330)</f>
        <v>1.3422462909685811</v>
      </c>
      <c r="K330" s="7">
        <f>I330/MAX(I$2:I330)-1</f>
        <v>0</v>
      </c>
      <c r="L330" s="7">
        <f>J330/MAX(J$2:J330)-1</f>
        <v>0</v>
      </c>
    </row>
    <row r="331" spans="1:12" x14ac:dyDescent="0.25">
      <c r="A331" s="1">
        <v>44293</v>
      </c>
      <c r="B331" s="9">
        <v>239.68</v>
      </c>
      <c r="C331" s="9">
        <f>AVERAGE(B282:B331)</f>
        <v>218.53599999999994</v>
      </c>
      <c r="D331" s="9">
        <f>AVERAGE(B132:B331)</f>
        <v>192.75215</v>
      </c>
      <c r="E331" s="7">
        <f>IF(B330=0,0,(B331-B330)/B330)</f>
        <v>7.3127679246869342E-3</v>
      </c>
      <c r="F331">
        <f>IF(C331&gt;D331,1,0)</f>
        <v>1</v>
      </c>
      <c r="G331" t="str">
        <f>IF(F331&gt;F330,"BUY",IF(F331&lt;F330,"SELL","HOLD"))</f>
        <v>HOLD</v>
      </c>
      <c r="H331" s="7">
        <f>F330*E331</f>
        <v>7.3127679246869342E-3</v>
      </c>
      <c r="I331" s="12">
        <f>I330*(1+E331)</f>
        <v>1.3516043534652924</v>
      </c>
      <c r="J331" s="12">
        <f>J330*(1+H331)</f>
        <v>1.3520618265922062</v>
      </c>
      <c r="K331" s="7">
        <f>I331/MAX(I$2:I331)-1</f>
        <v>0</v>
      </c>
      <c r="L331" s="7">
        <f>J331/MAX(J$2:J331)-1</f>
        <v>0</v>
      </c>
    </row>
    <row r="332" spans="1:12" x14ac:dyDescent="0.25">
      <c r="A332" s="1">
        <v>44294</v>
      </c>
      <c r="B332" s="9">
        <v>239.88</v>
      </c>
      <c r="C332" s="9">
        <f>AVERAGE(B283:B332)</f>
        <v>219.26159999999996</v>
      </c>
      <c r="D332" s="9">
        <f>AVERAGE(B133:B332)</f>
        <v>193.19005000000001</v>
      </c>
      <c r="E332" s="7">
        <f>IF(B331=0,0,(B332-B331)/B331)</f>
        <v>8.3444592790382437E-4</v>
      </c>
      <c r="F332">
        <f>IF(C332&gt;D332,1,0)</f>
        <v>1</v>
      </c>
      <c r="G332" t="str">
        <f>IF(F332&gt;F331,"BUY",IF(F332&lt;F331,"SELL","HOLD"))</f>
        <v>HOLD</v>
      </c>
      <c r="H332" s="7">
        <f>F331*E332</f>
        <v>8.3444592790382437E-4</v>
      </c>
      <c r="I332" s="12">
        <f>I331*(1+E332)</f>
        <v>1.3527321942141783</v>
      </c>
      <c r="J332" s="12">
        <f>J331*(1+H332)</f>
        <v>1.35319004907768</v>
      </c>
      <c r="K332" s="7">
        <f>I332/MAX(I$2:I332)-1</f>
        <v>0</v>
      </c>
      <c r="L332" s="7">
        <f>J332/MAX(J$2:J332)-1</f>
        <v>0</v>
      </c>
    </row>
    <row r="333" spans="1:12" x14ac:dyDescent="0.25">
      <c r="A333" s="1">
        <v>44295</v>
      </c>
      <c r="B333" s="9">
        <v>237.98</v>
      </c>
      <c r="C333" s="9">
        <f>AVERAGE(B284:B333)</f>
        <v>219.91839999999996</v>
      </c>
      <c r="D333" s="9">
        <f>AVERAGE(B134:B333)</f>
        <v>193.61510000000001</v>
      </c>
      <c r="E333" s="7">
        <f>IF(B332=0,0,(B333-B332)/B332)</f>
        <v>-7.9206269801567683E-3</v>
      </c>
      <c r="F333">
        <f>IF(C333&gt;D333,1,0)</f>
        <v>1</v>
      </c>
      <c r="G333" t="str">
        <f>IF(F333&gt;F332,"BUY",IF(F333&lt;F332,"SELL","HOLD"))</f>
        <v>HOLD</v>
      </c>
      <c r="H333" s="7">
        <f>F332*E333</f>
        <v>-7.9206269801567683E-3</v>
      </c>
      <c r="I333" s="12">
        <f>I332*(1+E333)</f>
        <v>1.342017707099759</v>
      </c>
      <c r="J333" s="12">
        <f>J332*(1+H333)</f>
        <v>1.3424719354656758</v>
      </c>
      <c r="K333" s="7">
        <f>I333/MAX(I$2:I333)-1</f>
        <v>-7.9206269801567197E-3</v>
      </c>
      <c r="L333" s="7">
        <f>J333/MAX(J$2:J333)-1</f>
        <v>-7.9206269801567197E-3</v>
      </c>
    </row>
    <row r="334" spans="1:12" x14ac:dyDescent="0.25">
      <c r="A334" s="1">
        <v>44298</v>
      </c>
      <c r="B334" s="9">
        <v>238.39</v>
      </c>
      <c r="C334" s="9">
        <f>AVERAGE(B285:B334)</f>
        <v>220.51399999999995</v>
      </c>
      <c r="D334" s="9">
        <f>AVERAGE(B135:B334)</f>
        <v>194.05615</v>
      </c>
      <c r="E334" s="7">
        <f>IF(B333=0,0,(B334-B333)/B333)</f>
        <v>1.7228338515841524E-3</v>
      </c>
      <c r="F334">
        <f>IF(C334&gt;D334,1,0)</f>
        <v>1</v>
      </c>
      <c r="G334" t="str">
        <f>IF(F334&gt;F333,"BUY",IF(F334&lt;F333,"SELL","HOLD"))</f>
        <v>HOLD</v>
      </c>
      <c r="H334" s="7">
        <f>F333*E334</f>
        <v>1.7228338515841524E-3</v>
      </c>
      <c r="I334" s="12">
        <f>I333*(1+E334)</f>
        <v>1.3443297806349759</v>
      </c>
      <c r="J334" s="12">
        <f>J333*(1+H334)</f>
        <v>1.3447847915608979</v>
      </c>
      <c r="K334" s="7">
        <f>I334/MAX(I$2:I334)-1</f>
        <v>-6.2114390528595909E-3</v>
      </c>
      <c r="L334" s="7">
        <f>J334/MAX(J$2:J334)-1</f>
        <v>-6.2114390528595909E-3</v>
      </c>
    </row>
    <row r="335" spans="1:12" x14ac:dyDescent="0.25">
      <c r="A335" s="1">
        <v>44299</v>
      </c>
      <c r="B335" s="9">
        <v>237.01</v>
      </c>
      <c r="C335" s="9">
        <f>AVERAGE(B286:B335)</f>
        <v>221.12959999999995</v>
      </c>
      <c r="D335" s="9">
        <f>AVERAGE(B136:B335)</f>
        <v>194.48090000000005</v>
      </c>
      <c r="E335" s="7">
        <f>IF(B334=0,0,(B335-B334)/B334)</f>
        <v>-5.7888334242207958E-3</v>
      </c>
      <c r="F335">
        <f>IF(C335&gt;D335,1,0)</f>
        <v>1</v>
      </c>
      <c r="G335" t="str">
        <f>IF(F335&gt;F334,"BUY",IF(F335&lt;F334,"SELL","HOLD"))</f>
        <v>HOLD</v>
      </c>
      <c r="H335" s="7">
        <f>F334*E335</f>
        <v>-5.7888334242207958E-3</v>
      </c>
      <c r="I335" s="12">
        <f>I334*(1+E335)</f>
        <v>1.3365476794676607</v>
      </c>
      <c r="J335" s="12">
        <f>J334*(1+H335)</f>
        <v>1.3370000564111264</v>
      </c>
      <c r="K335" s="7">
        <f>I335/MAX(I$2:I335)-1</f>
        <v>-1.1964315491078681E-2</v>
      </c>
      <c r="L335" s="7">
        <f>J335/MAX(J$2:J335)-1</f>
        <v>-1.1964315491078681E-2</v>
      </c>
    </row>
    <row r="336" spans="1:12" x14ac:dyDescent="0.25">
      <c r="A336" s="1">
        <v>44300</v>
      </c>
      <c r="B336" s="9">
        <v>239.56</v>
      </c>
      <c r="C336" s="9">
        <f>AVERAGE(B287:B336)</f>
        <v>221.70399999999995</v>
      </c>
      <c r="D336" s="9">
        <f>AVERAGE(B137:B336)</f>
        <v>194.93015</v>
      </c>
      <c r="E336" s="7">
        <f>IF(B335=0,0,(B336-B335)/B335)</f>
        <v>1.0759039702966168E-2</v>
      </c>
      <c r="F336">
        <f>IF(C336&gt;D336,1,0)</f>
        <v>1</v>
      </c>
      <c r="G336" t="str">
        <f>IF(F336&gt;F335,"BUY",IF(F336&lt;F335,"SELL","HOLD"))</f>
        <v>HOLD</v>
      </c>
      <c r="H336" s="7">
        <f>F335*E336</f>
        <v>1.0759039702966168E-2</v>
      </c>
      <c r="I336" s="12">
        <f>I335*(1+E336)</f>
        <v>1.3509276490159607</v>
      </c>
      <c r="J336" s="12">
        <f>J335*(1+H336)</f>
        <v>1.3513848931009218</v>
      </c>
      <c r="K336" s="7">
        <f>I336/MAX(I$2:I336)-1</f>
        <v>-1.3340003334997297E-3</v>
      </c>
      <c r="L336" s="7">
        <f>J336/MAX(J$2:J336)-1</f>
        <v>-1.3340003334998407E-3</v>
      </c>
    </row>
    <row r="337" spans="1:12" x14ac:dyDescent="0.25">
      <c r="A337" s="1">
        <v>44301</v>
      </c>
      <c r="B337" s="9">
        <v>239.44</v>
      </c>
      <c r="C337" s="9">
        <f>AVERAGE(B288:B337)</f>
        <v>222.35419999999999</v>
      </c>
      <c r="D337" s="9">
        <f>AVERAGE(B138:B337)</f>
        <v>195.35330000000005</v>
      </c>
      <c r="E337" s="7">
        <f>IF(B336=0,0,(B337-B336)/B336)</f>
        <v>-5.0091835030891864E-4</v>
      </c>
      <c r="F337">
        <f>IF(C337&gt;D337,1,0)</f>
        <v>1</v>
      </c>
      <c r="G337" t="str">
        <f>IF(F337&gt;F336,"BUY",IF(F337&lt;F336,"SELL","HOLD"))</f>
        <v>HOLD</v>
      </c>
      <c r="H337" s="7">
        <f>F336*E337</f>
        <v>-5.0091835030891864E-4</v>
      </c>
      <c r="I337" s="12">
        <f>I336*(1+E337)</f>
        <v>1.3502509445666289</v>
      </c>
      <c r="J337" s="12">
        <f>J336*(1+H337)</f>
        <v>1.3507079596096372</v>
      </c>
      <c r="K337" s="7">
        <f>I337/MAX(I$2:I337)-1</f>
        <v>-1.8342504585624475E-3</v>
      </c>
      <c r="L337" s="7">
        <f>J337/MAX(J$2:J337)-1</f>
        <v>-1.8342504585624475E-3</v>
      </c>
    </row>
    <row r="338" spans="1:12" x14ac:dyDescent="0.25">
      <c r="A338" s="1">
        <v>44302</v>
      </c>
      <c r="B338" s="9">
        <v>237.71</v>
      </c>
      <c r="C338" s="9">
        <f>AVERAGE(B289:B338)</f>
        <v>222.97199999999998</v>
      </c>
      <c r="D338" s="9">
        <f>AVERAGE(B139:B338)</f>
        <v>195.77765000000002</v>
      </c>
      <c r="E338" s="7">
        <f>IF(B337=0,0,(B338-B337)/B337)</f>
        <v>-7.2251921149348057E-3</v>
      </c>
      <c r="F338">
        <f>IF(C338&gt;D338,1,0)</f>
        <v>1</v>
      </c>
      <c r="G338" t="str">
        <f>IF(F338&gt;F337,"BUY",IF(F338&lt;F337,"SELL","HOLD"))</f>
        <v>HOLD</v>
      </c>
      <c r="H338" s="7">
        <f>F337*E338</f>
        <v>-7.2251921149348057E-3</v>
      </c>
      <c r="I338" s="12">
        <f>I337*(1+E338)</f>
        <v>1.3404951220887629</v>
      </c>
      <c r="J338" s="12">
        <f>J337*(1+H338)</f>
        <v>1.3409488351102861</v>
      </c>
      <c r="K338" s="7">
        <f>I338/MAX(I$2:I338)-1</f>
        <v>-9.0461897615471409E-3</v>
      </c>
      <c r="L338" s="7">
        <f>J338/MAX(J$2:J338)-1</f>
        <v>-9.0461897615471409E-3</v>
      </c>
    </row>
    <row r="339" spans="1:12" x14ac:dyDescent="0.25">
      <c r="A339" s="1">
        <v>44305</v>
      </c>
      <c r="B339" s="9">
        <v>237.18</v>
      </c>
      <c r="C339" s="9">
        <f>AVERAGE(B290:B339)</f>
        <v>223.55059999999995</v>
      </c>
      <c r="D339" s="9">
        <f>AVERAGE(B140:B339)</f>
        <v>196.20195000000004</v>
      </c>
      <c r="E339" s="7">
        <f>IF(B338=0,0,(B339-B338)/B338)</f>
        <v>-2.2296075049430025E-3</v>
      </c>
      <c r="F339">
        <f>IF(C339&gt;D339,1,0)</f>
        <v>1</v>
      </c>
      <c r="G339" t="str">
        <f>IF(F339&gt;F338,"BUY",IF(F339&lt;F338,"SELL","HOLD"))</f>
        <v>HOLD</v>
      </c>
      <c r="H339" s="7">
        <f>F338*E339</f>
        <v>-2.2296075049430025E-3</v>
      </c>
      <c r="I339" s="12">
        <f>I338*(1+E339)</f>
        <v>1.3375063441042143</v>
      </c>
      <c r="J339" s="12">
        <f>J338*(1+H339)</f>
        <v>1.3379590455237795</v>
      </c>
      <c r="K339" s="7">
        <f>I339/MAX(I$2:I339)-1</f>
        <v>-1.1255627813906655E-2</v>
      </c>
      <c r="L339" s="7">
        <f>J339/MAX(J$2:J339)-1</f>
        <v>-1.1255627813906655E-2</v>
      </c>
    </row>
    <row r="340" spans="1:12" x14ac:dyDescent="0.25">
      <c r="A340" s="1">
        <v>44306</v>
      </c>
      <c r="B340" s="9">
        <v>238.4</v>
      </c>
      <c r="C340" s="9">
        <f>AVERAGE(B291:B340)</f>
        <v>224.13779999999994</v>
      </c>
      <c r="D340" s="9">
        <f>AVERAGE(B141:B340)</f>
        <v>196.61770000000004</v>
      </c>
      <c r="E340" s="7">
        <f>IF(B339=0,0,(B340-B339)/B339)</f>
        <v>5.1437726621131582E-3</v>
      </c>
      <c r="F340">
        <f>IF(C340&gt;D340,1,0)</f>
        <v>1</v>
      </c>
      <c r="G340" t="str">
        <f>IF(F340&gt;F339,"BUY",IF(F340&lt;F339,"SELL","HOLD"))</f>
        <v>HOLD</v>
      </c>
      <c r="H340" s="7">
        <f>F339*E340</f>
        <v>5.1437726621131582E-3</v>
      </c>
      <c r="I340" s="12">
        <f>I339*(1+E340)</f>
        <v>1.3443861726724204</v>
      </c>
      <c r="J340" s="12">
        <f>J339*(1+H340)</f>
        <v>1.3448412026851717</v>
      </c>
      <c r="K340" s="7">
        <f>I340/MAX(I$2:I340)-1</f>
        <v>-6.1697515424375959E-3</v>
      </c>
      <c r="L340" s="7">
        <f>J340/MAX(J$2:J340)-1</f>
        <v>-6.169751542437707E-3</v>
      </c>
    </row>
    <row r="341" spans="1:12" x14ac:dyDescent="0.25">
      <c r="A341" s="1">
        <v>44307</v>
      </c>
      <c r="B341" s="9">
        <v>237.3</v>
      </c>
      <c r="C341" s="9">
        <f>AVERAGE(B292:B341)</f>
        <v>224.72479999999996</v>
      </c>
      <c r="D341" s="9">
        <f>AVERAGE(B142:B341)</f>
        <v>197.04470000000003</v>
      </c>
      <c r="E341" s="7">
        <f>IF(B340=0,0,(B341-B340)/B340)</f>
        <v>-4.6140939597315196E-3</v>
      </c>
      <c r="F341">
        <f>IF(C341&gt;D341,1,0)</f>
        <v>1</v>
      </c>
      <c r="G341" t="str">
        <f>IF(F341&gt;F340,"BUY",IF(F341&lt;F340,"SELL","HOLD"))</f>
        <v>HOLD</v>
      </c>
      <c r="H341" s="7">
        <f>F340*E341</f>
        <v>-4.6140939597315196E-3</v>
      </c>
      <c r="I341" s="12">
        <f>I340*(1+E341)</f>
        <v>1.338183048553546</v>
      </c>
      <c r="J341" s="12">
        <f>J340*(1+H341)</f>
        <v>1.3386359790150639</v>
      </c>
      <c r="K341" s="7">
        <f>I341/MAX(I$2:I341)-1</f>
        <v>-1.0755377688844159E-2</v>
      </c>
      <c r="L341" s="7">
        <f>J341/MAX(J$2:J341)-1</f>
        <v>-1.075537768884427E-2</v>
      </c>
    </row>
    <row r="342" spans="1:12" x14ac:dyDescent="0.25">
      <c r="A342" s="1">
        <v>44308</v>
      </c>
      <c r="B342" s="9">
        <v>235.59</v>
      </c>
      <c r="C342" s="9">
        <f>AVERAGE(B293:B342)</f>
        <v>225.28219999999993</v>
      </c>
      <c r="D342" s="9">
        <f>AVERAGE(B143:B342)</f>
        <v>197.45745000000002</v>
      </c>
      <c r="E342" s="7">
        <f>IF(B341=0,0,(B342-B341)/B341)</f>
        <v>-7.2060682680152041E-3</v>
      </c>
      <c r="F342">
        <f>IF(C342&gt;D342,1,0)</f>
        <v>1</v>
      </c>
      <c r="G342" t="str">
        <f>IF(F342&gt;F341,"BUY",IF(F342&lt;F341,"SELL","HOLD"))</f>
        <v>HOLD</v>
      </c>
      <c r="H342" s="7">
        <f>F341*E342</f>
        <v>-7.2060682680152041E-3</v>
      </c>
      <c r="I342" s="12">
        <f>I341*(1+E342)</f>
        <v>1.3285400101505684</v>
      </c>
      <c r="J342" s="12">
        <f>J341*(1+H342)</f>
        <v>1.3289896767642599</v>
      </c>
      <c r="K342" s="7">
        <f>I342/MAX(I$2:I342)-1</f>
        <v>-1.7883941970985195E-2</v>
      </c>
      <c r="L342" s="7">
        <f>J342/MAX(J$2:J342)-1</f>
        <v>-1.7883941970985417E-2</v>
      </c>
    </row>
    <row r="343" spans="1:12" x14ac:dyDescent="0.25">
      <c r="A343" s="1">
        <v>44309</v>
      </c>
      <c r="B343" s="9">
        <v>236.39</v>
      </c>
      <c r="C343" s="9">
        <f>AVERAGE(B294:B343)</f>
        <v>225.87179999999992</v>
      </c>
      <c r="D343" s="9">
        <f>AVERAGE(B144:B343)</f>
        <v>197.85190000000003</v>
      </c>
      <c r="E343" s="7">
        <f>IF(B342=0,0,(B343-B342)/B342)</f>
        <v>3.3957298696887937E-3</v>
      </c>
      <c r="F343">
        <f>IF(C343&gt;D343,1,0)</f>
        <v>1</v>
      </c>
      <c r="G343" t="str">
        <f>IF(F343&gt;F342,"BUY",IF(F343&lt;F342,"SELL","HOLD"))</f>
        <v>HOLD</v>
      </c>
      <c r="H343" s="7">
        <f>F342*E343</f>
        <v>3.3957298696887937E-3</v>
      </c>
      <c r="I343" s="12">
        <f>I342*(1+E343)</f>
        <v>1.3330513731461133</v>
      </c>
      <c r="J343" s="12">
        <f>J342*(1+H343)</f>
        <v>1.3335025667061564</v>
      </c>
      <c r="K343" s="7">
        <f>I343/MAX(I$2:I343)-1</f>
        <v>-1.454894113723515E-2</v>
      </c>
      <c r="L343" s="7">
        <f>J343/MAX(J$2:J343)-1</f>
        <v>-1.4548941137235261E-2</v>
      </c>
    </row>
    <row r="344" spans="1:12" x14ac:dyDescent="0.25">
      <c r="A344" s="1">
        <v>44312</v>
      </c>
      <c r="B344" s="9">
        <v>237.2</v>
      </c>
      <c r="C344" s="9">
        <f>AVERAGE(B295:B344)</f>
        <v>226.49799999999993</v>
      </c>
      <c r="D344" s="9">
        <f>AVERAGE(B145:B344)</f>
        <v>198.27330000000006</v>
      </c>
      <c r="E344" s="7">
        <f>IF(B343=0,0,(B344-B343)/B343)</f>
        <v>3.4265408858242833E-3</v>
      </c>
      <c r="F344">
        <f>IF(C344&gt;D344,1,0)</f>
        <v>1</v>
      </c>
      <c r="G344" t="str">
        <f>IF(F344&gt;F343,"BUY",IF(F344&lt;F343,"SELL","HOLD"))</f>
        <v>HOLD</v>
      </c>
      <c r="H344" s="7">
        <f>F343*E344</f>
        <v>3.4265408858242833E-3</v>
      </c>
      <c r="I344" s="12">
        <f>I343*(1+E344)</f>
        <v>1.3376191281791028</v>
      </c>
      <c r="J344" s="12">
        <f>J343*(1+H344)</f>
        <v>1.3380718677723267</v>
      </c>
      <c r="K344" s="7">
        <f>I344/MAX(I$2:I344)-1</f>
        <v>-1.1172252793062998E-2</v>
      </c>
      <c r="L344" s="7">
        <f>J344/MAX(J$2:J344)-1</f>
        <v>-1.1172252793063109E-2</v>
      </c>
    </row>
    <row r="345" spans="1:12" x14ac:dyDescent="0.25">
      <c r="A345" s="1">
        <v>44313</v>
      </c>
      <c r="B345" s="9">
        <v>236.24</v>
      </c>
      <c r="C345" s="9">
        <f>AVERAGE(B296:B345)</f>
        <v>227.06579999999991</v>
      </c>
      <c r="D345" s="9">
        <f>AVERAGE(B146:B345)</f>
        <v>198.68480000000002</v>
      </c>
      <c r="E345" s="7">
        <f>IF(B344=0,0,(B345-B344)/B344)</f>
        <v>-4.0472175379425782E-3</v>
      </c>
      <c r="F345">
        <f>IF(C345&gt;D345,1,0)</f>
        <v>1</v>
      </c>
      <c r="G345" t="str">
        <f>IF(F345&gt;F344,"BUY",IF(F345&lt;F344,"SELL","HOLD"))</f>
        <v>HOLD</v>
      </c>
      <c r="H345" s="7">
        <f>F344*E345</f>
        <v>-4.0472175379425782E-3</v>
      </c>
      <c r="I345" s="12">
        <f>I344*(1+E345)</f>
        <v>1.3322054925844489</v>
      </c>
      <c r="J345" s="12">
        <f>J344*(1+H345)</f>
        <v>1.3326563998420509</v>
      </c>
      <c r="K345" s="7">
        <f>I345/MAX(I$2:I345)-1</f>
        <v>-1.5174253793563075E-2</v>
      </c>
      <c r="L345" s="7">
        <f>J345/MAX(J$2:J345)-1</f>
        <v>-1.5174253793563408E-2</v>
      </c>
    </row>
    <row r="346" spans="1:12" x14ac:dyDescent="0.25">
      <c r="A346" s="1">
        <v>44314</v>
      </c>
      <c r="B346" s="9">
        <v>235.36</v>
      </c>
      <c r="C346" s="9">
        <f>AVERAGE(B297:B346)</f>
        <v>227.59699999999998</v>
      </c>
      <c r="D346" s="9">
        <f>AVERAGE(B147:B346)</f>
        <v>199.08560000000006</v>
      </c>
      <c r="E346" s="7">
        <f>IF(B345=0,0,(B346-B345)/B345)</f>
        <v>-3.7250253979004208E-3</v>
      </c>
      <c r="F346">
        <f>IF(C346&gt;D346,1,0)</f>
        <v>1</v>
      </c>
      <c r="G346" t="str">
        <f>IF(F346&gt;F345,"BUY",IF(F346&lt;F345,"SELL","HOLD"))</f>
        <v>HOLD</v>
      </c>
      <c r="H346" s="7">
        <f>F345*E346</f>
        <v>-3.7250253979004208E-3</v>
      </c>
      <c r="I346" s="12">
        <f>I345*(1+E346)</f>
        <v>1.3272429932893492</v>
      </c>
      <c r="J346" s="12">
        <f>J345*(1+H346)</f>
        <v>1.3276922209059647</v>
      </c>
      <c r="K346" s="7">
        <f>I346/MAX(I$2:I346)-1</f>
        <v>-1.8842754710688414E-2</v>
      </c>
      <c r="L346" s="7">
        <f>J346/MAX(J$2:J346)-1</f>
        <v>-1.8842754710688525E-2</v>
      </c>
    </row>
    <row r="347" spans="1:12" x14ac:dyDescent="0.25">
      <c r="A347" s="1">
        <v>44315</v>
      </c>
      <c r="B347" s="9">
        <v>236.15</v>
      </c>
      <c r="C347" s="9">
        <f>AVERAGE(B298:B347)</f>
        <v>228.16879999999998</v>
      </c>
      <c r="D347" s="9">
        <f>AVERAGE(B148:B347)</f>
        <v>199.47590000000008</v>
      </c>
      <c r="E347" s="7">
        <f>IF(B346=0,0,(B347-B346)/B346)</f>
        <v>3.3565601631542828E-3</v>
      </c>
      <c r="F347">
        <f>IF(C347&gt;D347,1,0)</f>
        <v>1</v>
      </c>
      <c r="G347" t="str">
        <f>IF(F347&gt;F346,"BUY",IF(F347&lt;F346,"SELL","HOLD"))</f>
        <v>HOLD</v>
      </c>
      <c r="H347" s="7">
        <f>F346*E347</f>
        <v>3.3565601631542828E-3</v>
      </c>
      <c r="I347" s="12">
        <f>I346*(1+E347)</f>
        <v>1.3316979642474498</v>
      </c>
      <c r="J347" s="12">
        <f>J346*(1+H347)</f>
        <v>1.3321486997235874</v>
      </c>
      <c r="K347" s="7">
        <f>I347/MAX(I$2:I347)-1</f>
        <v>-1.5549441387360252E-2</v>
      </c>
      <c r="L347" s="7">
        <f>J347/MAX(J$2:J347)-1</f>
        <v>-1.5549441387360363E-2</v>
      </c>
    </row>
    <row r="348" spans="1:12" x14ac:dyDescent="0.25">
      <c r="A348" s="1">
        <v>44316</v>
      </c>
      <c r="B348" s="9">
        <v>232.97</v>
      </c>
      <c r="C348" s="9">
        <f>AVERAGE(B299:B348)</f>
        <v>228.63559999999995</v>
      </c>
      <c r="D348" s="9">
        <f>AVERAGE(B149:B348)</f>
        <v>199.86745000000008</v>
      </c>
      <c r="E348" s="7">
        <f>IF(B347=0,0,(B348-B347)/B347)</f>
        <v>-1.3466017361846312E-2</v>
      </c>
      <c r="F348">
        <f>IF(C348&gt;D348,1,0)</f>
        <v>1</v>
      </c>
      <c r="G348" t="str">
        <f>IF(F348&gt;F347,"BUY",IF(F348&lt;F347,"SELL","HOLD"))</f>
        <v>HOLD</v>
      </c>
      <c r="H348" s="7">
        <f>F347*E348</f>
        <v>-1.3466017361846312E-2</v>
      </c>
      <c r="I348" s="12">
        <f>I347*(1+E348)</f>
        <v>1.3137652963401583</v>
      </c>
      <c r="J348" s="12">
        <f>J347*(1+H348)</f>
        <v>1.3142099622045487</v>
      </c>
      <c r="K348" s="7">
        <f>I348/MAX(I$2:I348)-1</f>
        <v>-2.8806069701517334E-2</v>
      </c>
      <c r="L348" s="7">
        <f>J348/MAX(J$2:J348)-1</f>
        <v>-2.8806069701517334E-2</v>
      </c>
    </row>
    <row r="349" spans="1:12" x14ac:dyDescent="0.25">
      <c r="A349" s="1">
        <v>44319</v>
      </c>
      <c r="B349" s="9">
        <v>229.91</v>
      </c>
      <c r="C349" s="9">
        <f>AVERAGE(B300:B349)</f>
        <v>229.02399999999997</v>
      </c>
      <c r="D349" s="9">
        <f>AVERAGE(B150:B349)</f>
        <v>200.26185000000009</v>
      </c>
      <c r="E349" s="7">
        <f>IF(B348=0,0,(B349-B348)/B348)</f>
        <v>-1.3134738378331984E-2</v>
      </c>
      <c r="F349">
        <f>IF(C349&gt;D349,1,0)</f>
        <v>1</v>
      </c>
      <c r="G349" t="str">
        <f>IF(F349&gt;F348,"BUY",IF(F349&lt;F348,"SELL","HOLD"))</f>
        <v>HOLD</v>
      </c>
      <c r="H349" s="7">
        <f>F348*E349</f>
        <v>-1.3134738378331984E-2</v>
      </c>
      <c r="I349" s="12">
        <f>I348*(1+E349)</f>
        <v>1.2965093328821984</v>
      </c>
      <c r="J349" s="12">
        <f>J348*(1+H349)</f>
        <v>1.2969481581767943</v>
      </c>
      <c r="K349" s="7">
        <f>I349/MAX(I$2:I349)-1</f>
        <v>-4.156244789061192E-2</v>
      </c>
      <c r="L349" s="7">
        <f>J349/MAX(J$2:J349)-1</f>
        <v>-4.156244789061192E-2</v>
      </c>
    </row>
    <row r="350" spans="1:12" x14ac:dyDescent="0.25">
      <c r="A350" s="1">
        <v>44320</v>
      </c>
      <c r="B350" s="9">
        <v>228.5</v>
      </c>
      <c r="C350" s="9">
        <f>AVERAGE(B301:B350)</f>
        <v>229.34579999999994</v>
      </c>
      <c r="D350" s="9">
        <f>AVERAGE(B151:B350)</f>
        <v>200.63905000000005</v>
      </c>
      <c r="E350" s="7">
        <f>IF(B349=0,0,(B350-B349)/B349)</f>
        <v>-6.1328345874472473E-3</v>
      </c>
      <c r="F350">
        <f>IF(C350&gt;D350,1,0)</f>
        <v>1</v>
      </c>
      <c r="G350" t="str">
        <f>IF(F350&gt;F349,"BUY",IF(F350&lt;F349,"SELL","HOLD"))</f>
        <v>HOLD</v>
      </c>
      <c r="H350" s="7">
        <f>F349*E350</f>
        <v>-6.1328345874472473E-3</v>
      </c>
      <c r="I350" s="12">
        <f>I349*(1+E350)</f>
        <v>1.2885580556025502</v>
      </c>
      <c r="J350" s="12">
        <f>J349*(1+H350)</f>
        <v>1.2889941896542016</v>
      </c>
      <c r="K350" s="7">
        <f>I350/MAX(I$2:I350)-1</f>
        <v>-4.7440386860096773E-2</v>
      </c>
      <c r="L350" s="7">
        <f>J350/MAX(J$2:J350)-1</f>
        <v>-4.7440386860096662E-2</v>
      </c>
    </row>
    <row r="351" spans="1:12" x14ac:dyDescent="0.25">
      <c r="A351" s="1">
        <v>44321</v>
      </c>
      <c r="B351" s="9">
        <v>228.23</v>
      </c>
      <c r="C351" s="9">
        <f>AVERAGE(B302:B351)</f>
        <v>229.63099999999994</v>
      </c>
      <c r="D351" s="9">
        <f>AVERAGE(B152:B351)</f>
        <v>201.0080000000001</v>
      </c>
      <c r="E351" s="7">
        <f>IF(B350=0,0,(B351-B350)/B350)</f>
        <v>-1.1816192560175503E-3</v>
      </c>
      <c r="F351">
        <f>IF(C351&gt;D351,1,0)</f>
        <v>1</v>
      </c>
      <c r="G351" t="str">
        <f>IF(F351&gt;F350,"BUY",IF(F351&lt;F350,"SELL","HOLD"))</f>
        <v>HOLD</v>
      </c>
      <c r="H351" s="7">
        <f>F350*E351</f>
        <v>-1.1816192560175503E-3</v>
      </c>
      <c r="I351" s="12">
        <f>I350*(1+E351)</f>
        <v>1.2870354705915537</v>
      </c>
      <c r="J351" s="12">
        <f>J350*(1+H351)</f>
        <v>1.2874710892988115</v>
      </c>
      <c r="K351" s="7">
        <f>I351/MAX(I$2:I351)-1</f>
        <v>-4.8565949641487527E-2</v>
      </c>
      <c r="L351" s="7">
        <f>J351/MAX(J$2:J351)-1</f>
        <v>-4.8565949641487416E-2</v>
      </c>
    </row>
    <row r="352" spans="1:12" x14ac:dyDescent="0.25">
      <c r="A352" s="1">
        <v>44322</v>
      </c>
      <c r="B352" s="9">
        <v>229.17</v>
      </c>
      <c r="C352" s="9">
        <f>AVERAGE(B303:B352)</f>
        <v>229.96639999999996</v>
      </c>
      <c r="D352" s="9">
        <f>AVERAGE(B153:B352)</f>
        <v>201.3755000000001</v>
      </c>
      <c r="E352" s="7">
        <f>IF(B351=0,0,(B352-B351)/B351)</f>
        <v>4.1186522367786787E-3</v>
      </c>
      <c r="F352">
        <f>IF(C352&gt;D352,1,0)</f>
        <v>1</v>
      </c>
      <c r="G352" t="str">
        <f>IF(F352&gt;F351,"BUY",IF(F352&lt;F351,"SELL","HOLD"))</f>
        <v>HOLD</v>
      </c>
      <c r="H352" s="7">
        <f>F351*E352</f>
        <v>4.1186522367786787E-3</v>
      </c>
      <c r="I352" s="12">
        <f>I351*(1+E352)</f>
        <v>1.2923363221113191</v>
      </c>
      <c r="J352" s="12">
        <f>J351*(1+H352)</f>
        <v>1.2927737349805399</v>
      </c>
      <c r="K352" s="7">
        <f>I352/MAX(I$2:I352)-1</f>
        <v>-4.4647323661830995E-2</v>
      </c>
      <c r="L352" s="7">
        <f>J352/MAX(J$2:J352)-1</f>
        <v>-4.4647323661830995E-2</v>
      </c>
    </row>
    <row r="353" spans="1:12" x14ac:dyDescent="0.25">
      <c r="A353" s="1">
        <v>44323</v>
      </c>
      <c r="B353" s="9">
        <v>232.79</v>
      </c>
      <c r="C353" s="9">
        <f>AVERAGE(B304:B353)</f>
        <v>230.39359999999996</v>
      </c>
      <c r="D353" s="9">
        <f>AVERAGE(B154:B353)</f>
        <v>201.7533500000001</v>
      </c>
      <c r="E353" s="7">
        <f>IF(B352=0,0,(B353-B352)/B352)</f>
        <v>1.5796133874416394E-2</v>
      </c>
      <c r="F353">
        <f>IF(C353&gt;D353,1,0)</f>
        <v>1</v>
      </c>
      <c r="G353" t="str">
        <f>IF(F353&gt;F352,"BUY",IF(F353&lt;F352,"SELL","HOLD"))</f>
        <v>HOLD</v>
      </c>
      <c r="H353" s="7">
        <f>F352*E353</f>
        <v>1.5796133874416394E-2</v>
      </c>
      <c r="I353" s="12">
        <f>I352*(1+E353)</f>
        <v>1.3127502396661603</v>
      </c>
      <c r="J353" s="12">
        <f>J352*(1+H353)</f>
        <v>1.3131945619676217</v>
      </c>
      <c r="K353" s="7">
        <f>I353/MAX(I$2:I353)-1</f>
        <v>-2.9556444889111355E-2</v>
      </c>
      <c r="L353" s="7">
        <f>J353/MAX(J$2:J353)-1</f>
        <v>-2.9556444889111355E-2</v>
      </c>
    </row>
    <row r="354" spans="1:12" x14ac:dyDescent="0.25">
      <c r="A354" s="1">
        <v>44326</v>
      </c>
      <c r="B354" s="9">
        <v>235.02</v>
      </c>
      <c r="C354" s="9">
        <f>AVERAGE(B305:B354)</f>
        <v>230.82980000000001</v>
      </c>
      <c r="D354" s="9">
        <f>AVERAGE(B155:B354)</f>
        <v>202.1476000000001</v>
      </c>
      <c r="E354" s="7">
        <f>IF(B353=0,0,(B354-B353)/B353)</f>
        <v>9.5794492890588865E-3</v>
      </c>
      <c r="F354">
        <f>IF(C354&gt;D354,1,0)</f>
        <v>1</v>
      </c>
      <c r="G354" t="str">
        <f>IF(F354&gt;F353,"BUY",IF(F354&lt;F353,"SELL","HOLD"))</f>
        <v>HOLD</v>
      </c>
      <c r="H354" s="7">
        <f>F353*E354</f>
        <v>9.5794492890588865E-3</v>
      </c>
      <c r="I354" s="12">
        <f>I353*(1+E354)</f>
        <v>1.3253256640162421</v>
      </c>
      <c r="J354" s="12">
        <f>J353*(1+H354)</f>
        <v>1.3257742426806585</v>
      </c>
      <c r="K354" s="7">
        <f>I354/MAX(I$2:I354)-1</f>
        <v>-2.0260130065032689E-2</v>
      </c>
      <c r="L354" s="7">
        <f>J354/MAX(J$2:J354)-1</f>
        <v>-2.0260130065032578E-2</v>
      </c>
    </row>
    <row r="355" spans="1:12" x14ac:dyDescent="0.25">
      <c r="A355" s="1">
        <v>44327</v>
      </c>
      <c r="B355" s="9">
        <v>234.87</v>
      </c>
      <c r="C355" s="9">
        <f>AVERAGE(B306:B355)</f>
        <v>231.23259999999999</v>
      </c>
      <c r="D355" s="9">
        <f>AVERAGE(B156:B355)</f>
        <v>202.53775000000013</v>
      </c>
      <c r="E355" s="7">
        <f>IF(B354=0,0,(B355-B354)/B354)</f>
        <v>-6.3824355374013137E-4</v>
      </c>
      <c r="F355">
        <f>IF(C355&gt;D355,1,0)</f>
        <v>1</v>
      </c>
      <c r="G355" t="str">
        <f>IF(F355&gt;F354,"BUY",IF(F355&lt;F354,"SELL","HOLD"))</f>
        <v>HOLD</v>
      </c>
      <c r="H355" s="7">
        <f>F354*E355</f>
        <v>-6.3824355374013137E-4</v>
      </c>
      <c r="I355" s="12">
        <f>I354*(1+E355)</f>
        <v>1.3244797834545774</v>
      </c>
      <c r="J355" s="12">
        <f>J354*(1+H355)</f>
        <v>1.3249280758165529</v>
      </c>
      <c r="K355" s="7">
        <f>I355/MAX(I$2:I355)-1</f>
        <v>-2.0885442721360836E-2</v>
      </c>
      <c r="L355" s="7">
        <f>J355/MAX(J$2:J355)-1</f>
        <v>-2.0885442721360614E-2</v>
      </c>
    </row>
    <row r="356" spans="1:12" x14ac:dyDescent="0.25">
      <c r="A356" s="1">
        <v>44328</v>
      </c>
      <c r="B356" s="9">
        <v>235.06</v>
      </c>
      <c r="C356" s="9">
        <f>AVERAGE(B307:B356)</f>
        <v>231.63579999999999</v>
      </c>
      <c r="D356" s="9">
        <f>AVERAGE(B157:B356)</f>
        <v>202.92490000000009</v>
      </c>
      <c r="E356" s="7">
        <f>IF(B355=0,0,(B356-B355)/B355)</f>
        <v>8.0895814706006609E-4</v>
      </c>
      <c r="F356">
        <f>IF(C356&gt;D356,1,0)</f>
        <v>1</v>
      </c>
      <c r="G356" t="str">
        <f>IF(F356&gt;F355,"BUY",IF(F356&lt;F355,"SELL","HOLD"))</f>
        <v>HOLD</v>
      </c>
      <c r="H356" s="7">
        <f>F355*E356</f>
        <v>8.0895814706006609E-4</v>
      </c>
      <c r="I356" s="12">
        <f>I355*(1+E356)</f>
        <v>1.3255512321660192</v>
      </c>
      <c r="J356" s="12">
        <f>J355*(1+H356)</f>
        <v>1.3259998871777534</v>
      </c>
      <c r="K356" s="7">
        <f>I356/MAX(I$2:I356)-1</f>
        <v>-2.0093380023345264E-2</v>
      </c>
      <c r="L356" s="7">
        <f>J356/MAX(J$2:J356)-1</f>
        <v>-2.0093380023344931E-2</v>
      </c>
    </row>
    <row r="357" spans="1:12" x14ac:dyDescent="0.25">
      <c r="A357" s="1">
        <v>44329</v>
      </c>
      <c r="B357" s="9">
        <v>232.94</v>
      </c>
      <c r="C357" s="9">
        <f>AVERAGE(B308:B357)</f>
        <v>231.98720000000006</v>
      </c>
      <c r="D357" s="9">
        <f>AVERAGE(B158:B357)</f>
        <v>203.30705000000012</v>
      </c>
      <c r="E357" s="7">
        <f>IF(B356=0,0,(B357-B356)/B356)</f>
        <v>-9.0189738790096338E-3</v>
      </c>
      <c r="F357">
        <f>IF(C357&gt;D357,1,0)</f>
        <v>1</v>
      </c>
      <c r="G357" t="str">
        <f>IF(F357&gt;F356,"BUY",IF(F357&lt;F356,"SELL","HOLD"))</f>
        <v>HOLD</v>
      </c>
      <c r="H357" s="7">
        <f>F356*E357</f>
        <v>-9.0189738790096338E-3</v>
      </c>
      <c r="I357" s="12">
        <f>I356*(1+E357)</f>
        <v>1.3135961202278248</v>
      </c>
      <c r="J357" s="12">
        <f>J356*(1+H357)</f>
        <v>1.3140407288317275</v>
      </c>
      <c r="K357" s="7">
        <f>I357/MAX(I$2:I357)-1</f>
        <v>-2.8931132232783319E-2</v>
      </c>
      <c r="L357" s="7">
        <f>J357/MAX(J$2:J357)-1</f>
        <v>-2.8931132232782986E-2</v>
      </c>
    </row>
    <row r="358" spans="1:12" x14ac:dyDescent="0.25">
      <c r="A358" s="1">
        <v>44330</v>
      </c>
      <c r="B358" s="9">
        <v>233.13</v>
      </c>
      <c r="C358" s="9">
        <f>AVERAGE(B309:B358)</f>
        <v>232.28320000000002</v>
      </c>
      <c r="D358" s="9">
        <f>AVERAGE(B159:B358)</f>
        <v>203.67145000000011</v>
      </c>
      <c r="E358" s="7">
        <f>IF(B357=0,0,(B358-B357)/B357)</f>
        <v>8.1566068515496581E-4</v>
      </c>
      <c r="F358">
        <f>IF(C358&gt;D358,1,0)</f>
        <v>1</v>
      </c>
      <c r="G358" t="str">
        <f>IF(F358&gt;F357,"BUY",IF(F358&lt;F357,"SELL","HOLD"))</f>
        <v>HOLD</v>
      </c>
      <c r="H358" s="7">
        <f>F357*E358</f>
        <v>8.1566068515496581E-4</v>
      </c>
      <c r="I358" s="12">
        <f>I357*(1+E358)</f>
        <v>1.3146675689392668</v>
      </c>
      <c r="J358" s="12">
        <f>J357*(1+H358)</f>
        <v>1.315112540192928</v>
      </c>
      <c r="K358" s="7">
        <f>I358/MAX(I$2:I358)-1</f>
        <v>-2.8139069534767636E-2</v>
      </c>
      <c r="L358" s="7">
        <f>J358/MAX(J$2:J358)-1</f>
        <v>-2.8139069534767303E-2</v>
      </c>
    </row>
    <row r="359" spans="1:12" x14ac:dyDescent="0.25">
      <c r="A359" s="1">
        <v>44333</v>
      </c>
      <c r="B359" s="9">
        <v>232.69</v>
      </c>
      <c r="C359" s="9">
        <f>AVERAGE(B310:B359)</f>
        <v>232.59180000000003</v>
      </c>
      <c r="D359" s="9">
        <f>AVERAGE(B160:B359)</f>
        <v>204.02790000000013</v>
      </c>
      <c r="E359" s="7">
        <f>IF(B358=0,0,(B359-B358)/B358)</f>
        <v>-1.8873589842577005E-3</v>
      </c>
      <c r="F359">
        <f>IF(C359&gt;D359,1,0)</f>
        <v>1</v>
      </c>
      <c r="G359" t="str">
        <f>IF(F359&gt;F358,"BUY",IF(F359&lt;F358,"SELL","HOLD"))</f>
        <v>HOLD</v>
      </c>
      <c r="H359" s="7">
        <f>F358*E359</f>
        <v>-1.8873589842577005E-3</v>
      </c>
      <c r="I359" s="12">
        <f>I358*(1+E359)</f>
        <v>1.3121863192917171</v>
      </c>
      <c r="J359" s="12">
        <f>J358*(1+H359)</f>
        <v>1.3126304507248849</v>
      </c>
      <c r="K359" s="7">
        <f>I359/MAX(I$2:I359)-1</f>
        <v>-2.9973319993330194E-2</v>
      </c>
      <c r="L359" s="7">
        <f>J359/MAX(J$2:J359)-1</f>
        <v>-2.9973319993329861E-2</v>
      </c>
    </row>
    <row r="360" spans="1:12" x14ac:dyDescent="0.25">
      <c r="A360" s="1">
        <v>44334</v>
      </c>
      <c r="B360" s="9">
        <v>233.67</v>
      </c>
      <c r="C360" s="9">
        <f>AVERAGE(B311:B360)</f>
        <v>232.89179999999999</v>
      </c>
      <c r="D360" s="9">
        <f>AVERAGE(B161:B360)</f>
        <v>204.39960000000011</v>
      </c>
      <c r="E360" s="7">
        <f>IF(B359=0,0,(B360-B359)/B359)</f>
        <v>4.2116120159868915E-3</v>
      </c>
      <c r="F360">
        <f>IF(C360&gt;D360,1,0)</f>
        <v>1</v>
      </c>
      <c r="G360" t="str">
        <f>IF(F360&gt;F359,"BUY",IF(F360&lt;F359,"SELL","HOLD"))</f>
        <v>HOLD</v>
      </c>
      <c r="H360" s="7">
        <f>F359*E360</f>
        <v>4.2116120159868915E-3</v>
      </c>
      <c r="I360" s="12">
        <f>I359*(1+E360)</f>
        <v>1.31771273896126</v>
      </c>
      <c r="J360" s="12">
        <f>J359*(1+H360)</f>
        <v>1.3181587409037083</v>
      </c>
      <c r="K360" s="7">
        <f>I360/MAX(I$2:I360)-1</f>
        <v>-2.5887943971986016E-2</v>
      </c>
      <c r="L360" s="7">
        <f>J360/MAX(J$2:J360)-1</f>
        <v>-2.5887943971985794E-2</v>
      </c>
    </row>
    <row r="361" spans="1:12" x14ac:dyDescent="0.25">
      <c r="A361" s="1">
        <v>44335</v>
      </c>
      <c r="B361" s="9">
        <v>231.97</v>
      </c>
      <c r="C361" s="9">
        <f>AVERAGE(B312:B361)</f>
        <v>233.16220000000001</v>
      </c>
      <c r="D361" s="9">
        <f>AVERAGE(B162:B361)</f>
        <v>204.75530000000009</v>
      </c>
      <c r="E361" s="7">
        <f>IF(B360=0,0,(B361-B360)/B360)</f>
        <v>-7.2752171866306706E-3</v>
      </c>
      <c r="F361">
        <f>IF(C361&gt;D361,1,0)</f>
        <v>1</v>
      </c>
      <c r="G361" t="str">
        <f>IF(F361&gt;F360,"BUY",IF(F361&lt;F360,"SELL","HOLD"))</f>
        <v>HOLD</v>
      </c>
      <c r="H361" s="7">
        <f>F360*E361</f>
        <v>-7.2752171866306706E-3</v>
      </c>
      <c r="I361" s="12">
        <f>I360*(1+E361)</f>
        <v>1.3081260925957268</v>
      </c>
      <c r="J361" s="12">
        <f>J360*(1+H361)</f>
        <v>1.3085688497771781</v>
      </c>
      <c r="K361" s="7">
        <f>I361/MAX(I$2:I361)-1</f>
        <v>-3.297482074370528E-2</v>
      </c>
      <c r="L361" s="7">
        <f>J361/MAX(J$2:J361)-1</f>
        <v>-3.2974820743705058E-2</v>
      </c>
    </row>
    <row r="362" spans="1:12" x14ac:dyDescent="0.25">
      <c r="A362" s="1">
        <v>44336</v>
      </c>
      <c r="B362" s="9">
        <v>233.41</v>
      </c>
      <c r="C362" s="9">
        <f>AVERAGE(B313:B362)</f>
        <v>233.46680000000001</v>
      </c>
      <c r="D362" s="9">
        <f>AVERAGE(B163:B362)</f>
        <v>205.1264000000001</v>
      </c>
      <c r="E362" s="7">
        <f>IF(B361=0,0,(B362-B361)/B361)</f>
        <v>6.2076992714575063E-3</v>
      </c>
      <c r="F362">
        <f>IF(C362&gt;D362,1,0)</f>
        <v>1</v>
      </c>
      <c r="G362" t="str">
        <f>IF(F362&gt;F361,"BUY",IF(F362&lt;F361,"SELL","HOLD"))</f>
        <v>HOLD</v>
      </c>
      <c r="H362" s="7">
        <f>F361*E362</f>
        <v>6.2076992714575063E-3</v>
      </c>
      <c r="I362" s="12">
        <f>I361*(1+E362)</f>
        <v>1.3162465459877077</v>
      </c>
      <c r="J362" s="12">
        <f>J361*(1+H362)</f>
        <v>1.316692051672592</v>
      </c>
      <c r="K362" s="7">
        <f>I362/MAX(I$2:I362)-1</f>
        <v>-2.6971819242954886E-2</v>
      </c>
      <c r="L362" s="7">
        <f>J362/MAX(J$2:J362)-1</f>
        <v>-2.6971819242954664E-2</v>
      </c>
    </row>
    <row r="363" spans="1:12" x14ac:dyDescent="0.25">
      <c r="A363" s="1">
        <v>44337</v>
      </c>
      <c r="B363" s="9">
        <v>237.22</v>
      </c>
      <c r="C363" s="9">
        <f>AVERAGE(B314:B363)</f>
        <v>233.79519999999997</v>
      </c>
      <c r="D363" s="9">
        <f>AVERAGE(B164:B363)</f>
        <v>205.50780000000015</v>
      </c>
      <c r="E363" s="7">
        <f>IF(B362=0,0,(B363-B362)/B362)</f>
        <v>1.6323208088770844E-2</v>
      </c>
      <c r="F363">
        <f>IF(C363&gt;D363,1,0)</f>
        <v>1</v>
      </c>
      <c r="G363" t="str">
        <f>IF(F363&gt;F362,"BUY",IF(F363&lt;F362,"SELL","HOLD"))</f>
        <v>HOLD</v>
      </c>
      <c r="H363" s="7">
        <f>F362*E363</f>
        <v>1.6323208088770844E-2</v>
      </c>
      <c r="I363" s="12">
        <f>I362*(1+E363)</f>
        <v>1.3377319122539908</v>
      </c>
      <c r="J363" s="12">
        <f>J362*(1+H363)</f>
        <v>1.3381846900208743</v>
      </c>
      <c r="K363" s="7">
        <f>I363/MAX(I$2:I363)-1</f>
        <v>-1.1088877772219674E-2</v>
      </c>
      <c r="L363" s="7">
        <f>J363/MAX(J$2:J363)-1</f>
        <v>-1.108887777221923E-2</v>
      </c>
    </row>
    <row r="364" spans="1:12" x14ac:dyDescent="0.25">
      <c r="A364" s="1">
        <v>44340</v>
      </c>
      <c r="B364" s="9">
        <v>237.2</v>
      </c>
      <c r="C364" s="9">
        <f>AVERAGE(B315:B364)</f>
        <v>234.08240000000001</v>
      </c>
      <c r="D364" s="9">
        <f>AVERAGE(B165:B364)</f>
        <v>205.8767500000001</v>
      </c>
      <c r="E364" s="7">
        <f>IF(B363=0,0,(B364-B363)/B363)</f>
        <v>-8.4309923278012944E-5</v>
      </c>
      <c r="F364">
        <f>IF(C364&gt;D364,1,0)</f>
        <v>1</v>
      </c>
      <c r="G364" t="str">
        <f>IF(F364&gt;F363,"BUY",IF(F364&lt;F363,"SELL","HOLD"))</f>
        <v>HOLD</v>
      </c>
      <c r="H364" s="7">
        <f>F363*E364</f>
        <v>-8.4309923278012944E-5</v>
      </c>
      <c r="I364" s="12">
        <f>I363*(1+E364)</f>
        <v>1.3376191281791021</v>
      </c>
      <c r="J364" s="12">
        <f>J363*(1+H364)</f>
        <v>1.3380718677723267</v>
      </c>
      <c r="K364" s="7">
        <f>I364/MAX(I$2:I364)-1</f>
        <v>-1.1172252793063442E-2</v>
      </c>
      <c r="L364" s="7">
        <f>J364/MAX(J$2:J364)-1</f>
        <v>-1.1172252793063109E-2</v>
      </c>
    </row>
    <row r="365" spans="1:12" x14ac:dyDescent="0.25">
      <c r="A365" s="1">
        <v>44341</v>
      </c>
      <c r="B365" s="9">
        <v>238.39</v>
      </c>
      <c r="C365" s="9">
        <f>AVERAGE(B316:B365)</f>
        <v>234.3526</v>
      </c>
      <c r="D365" s="9">
        <f>AVERAGE(B166:B365)</f>
        <v>206.2584500000001</v>
      </c>
      <c r="E365" s="7">
        <f>IF(B364=0,0,(B365-B364)/B364)</f>
        <v>5.016863406408085E-3</v>
      </c>
      <c r="F365">
        <f>IF(C365&gt;D365,1,0)</f>
        <v>1</v>
      </c>
      <c r="G365" t="str">
        <f>IF(F365&gt;F364,"BUY",IF(F365&lt;F364,"SELL","HOLD"))</f>
        <v>HOLD</v>
      </c>
      <c r="H365" s="7">
        <f>F364*E365</f>
        <v>5.016863406408085E-3</v>
      </c>
      <c r="I365" s="12">
        <f>I364*(1+E365)</f>
        <v>1.3443297806349752</v>
      </c>
      <c r="J365" s="12">
        <f>J364*(1+H365)</f>
        <v>1.3447847915608977</v>
      </c>
      <c r="K365" s="7">
        <f>I365/MAX(I$2:I365)-1</f>
        <v>-6.211439052860146E-3</v>
      </c>
      <c r="L365" s="7">
        <f>J365/MAX(J$2:J365)-1</f>
        <v>-6.2114390528598129E-3</v>
      </c>
    </row>
    <row r="366" spans="1:12" x14ac:dyDescent="0.25">
      <c r="A366" s="1">
        <v>44342</v>
      </c>
      <c r="B366" s="9">
        <v>240.28</v>
      </c>
      <c r="C366" s="9">
        <f>AVERAGE(B317:B366)</f>
        <v>234.59740000000002</v>
      </c>
      <c r="D366" s="9">
        <f>AVERAGE(B167:B366)</f>
        <v>206.63905000000005</v>
      </c>
      <c r="E366" s="7">
        <f>IF(B365=0,0,(B366-B365)/B365)</f>
        <v>7.9281849070850906E-3</v>
      </c>
      <c r="F366">
        <f>IF(C366&gt;D366,1,0)</f>
        <v>1</v>
      </c>
      <c r="G366" t="str">
        <f>IF(F366&gt;F365,"BUY",IF(F366&lt;F365,"SELL","HOLD"))</f>
        <v>HOLD</v>
      </c>
      <c r="H366" s="7">
        <f>F365*E366</f>
        <v>7.9281849070850906E-3</v>
      </c>
      <c r="I366" s="12">
        <f>I365*(1+E366)</f>
        <v>1.3549878757119505</v>
      </c>
      <c r="J366" s="12">
        <f>J365*(1+H366)</f>
        <v>1.3554464940486284</v>
      </c>
      <c r="K366" s="7">
        <f>I366/MAX(I$2:I366)-1</f>
        <v>0</v>
      </c>
      <c r="L366" s="7">
        <f>J366/MAX(J$2:J366)-1</f>
        <v>0</v>
      </c>
    </row>
    <row r="367" spans="1:12" x14ac:dyDescent="0.25">
      <c r="A367" s="1">
        <v>44343</v>
      </c>
      <c r="B367" s="9">
        <v>239.55</v>
      </c>
      <c r="C367" s="9">
        <f>AVERAGE(B318:B367)</f>
        <v>234.82199999999997</v>
      </c>
      <c r="D367" s="9">
        <f>AVERAGE(B168:B367)</f>
        <v>207.01065000000006</v>
      </c>
      <c r="E367" s="7">
        <f>IF(B366=0,0,(B367-B366)/B366)</f>
        <v>-3.0381221907773838E-3</v>
      </c>
      <c r="F367">
        <f>IF(C367&gt;D367,1,0)</f>
        <v>1</v>
      </c>
      <c r="G367" t="str">
        <f>IF(F367&gt;F366,"BUY",IF(F367&lt;F366,"SELL","HOLD"))</f>
        <v>HOLD</v>
      </c>
      <c r="H367" s="7">
        <f>F366*E367</f>
        <v>-3.0381221907773838E-3</v>
      </c>
      <c r="I367" s="12">
        <f>I366*(1+E367)</f>
        <v>1.3508712569785157</v>
      </c>
      <c r="J367" s="12">
        <f>J366*(1+H367)</f>
        <v>1.3513284819766478</v>
      </c>
      <c r="K367" s="7">
        <f>I367/MAX(I$2:I367)-1</f>
        <v>-3.0381221907773703E-3</v>
      </c>
      <c r="L367" s="7">
        <f>J367/MAX(J$2:J367)-1</f>
        <v>-3.0381221907773703E-3</v>
      </c>
    </row>
    <row r="368" spans="1:12" x14ac:dyDescent="0.25">
      <c r="A368" s="1">
        <v>44344</v>
      </c>
      <c r="B368" s="9">
        <v>240.33</v>
      </c>
      <c r="C368" s="9">
        <f>AVERAGE(B319:B368)</f>
        <v>235.02659999999997</v>
      </c>
      <c r="D368" s="9">
        <f>AVERAGE(B169:B368)</f>
        <v>207.37680000000012</v>
      </c>
      <c r="E368" s="7">
        <f>IF(B367=0,0,(B368-B367)/B367)</f>
        <v>3.2561051972448385E-3</v>
      </c>
      <c r="F368">
        <f>IF(C368&gt;D368,1,0)</f>
        <v>1</v>
      </c>
      <c r="G368" t="str">
        <f>IF(F368&gt;F367,"BUY",IF(F368&lt;F367,"SELL","HOLD"))</f>
        <v>HOLD</v>
      </c>
      <c r="H368" s="7">
        <f>F367*E368</f>
        <v>3.2561051972448385E-3</v>
      </c>
      <c r="I368" s="12">
        <f>I367*(1+E368)</f>
        <v>1.3552698358991722</v>
      </c>
      <c r="J368" s="12">
        <f>J367*(1+H368)</f>
        <v>1.3557285496699969</v>
      </c>
      <c r="K368" s="7">
        <f>I368/MAX(I$2:I368)-1</f>
        <v>0</v>
      </c>
      <c r="L368" s="7">
        <f>J368/MAX(J$2:J368)-1</f>
        <v>0</v>
      </c>
    </row>
    <row r="369" spans="1:12" x14ac:dyDescent="0.25">
      <c r="A369" s="1">
        <v>44347</v>
      </c>
      <c r="B369" s="9">
        <v>240.6</v>
      </c>
      <c r="C369" s="9">
        <f>AVERAGE(B320:B369)</f>
        <v>235.24619999999999</v>
      </c>
      <c r="D369" s="9">
        <f>AVERAGE(B170:B369)</f>
        <v>207.72400000000007</v>
      </c>
      <c r="E369" s="7">
        <f>IF(B368=0,0,(B369-B368)/B368)</f>
        <v>1.1234552490325045E-3</v>
      </c>
      <c r="F369">
        <f>IF(C369&gt;D369,1,0)</f>
        <v>1</v>
      </c>
      <c r="G369" t="str">
        <f>IF(F369&gt;F368,"BUY",IF(F369&lt;F368,"SELL","HOLD"))</f>
        <v>HOLD</v>
      </c>
      <c r="H369" s="7">
        <f>F368*E369</f>
        <v>1.1234552490325045E-3</v>
      </c>
      <c r="I369" s="12">
        <f>I368*(1+E369)</f>
        <v>1.3567924209101685</v>
      </c>
      <c r="J369" s="12">
        <f>J368*(1+H369)</f>
        <v>1.3572516500253868</v>
      </c>
      <c r="K369" s="7">
        <f>I369/MAX(I$2:I369)-1</f>
        <v>0</v>
      </c>
      <c r="L369" s="7">
        <f>J369/MAX(J$2:J369)-1</f>
        <v>0</v>
      </c>
    </row>
    <row r="370" spans="1:12" x14ac:dyDescent="0.25">
      <c r="A370" s="1">
        <v>44348</v>
      </c>
      <c r="B370" s="9">
        <v>241.07</v>
      </c>
      <c r="C370" s="9">
        <f>AVERAGE(B321:B370)</f>
        <v>235.45579999999998</v>
      </c>
      <c r="D370" s="9">
        <f>AVERAGE(B171:B370)</f>
        <v>208.07485000000008</v>
      </c>
      <c r="E370" s="7">
        <f>IF(B369=0,0,(B370-B369)/B369)</f>
        <v>1.9534497090606768E-3</v>
      </c>
      <c r="F370">
        <f>IF(C370&gt;D370,1,0)</f>
        <v>1</v>
      </c>
      <c r="G370" t="str">
        <f>IF(F370&gt;F369,"BUY",IF(F370&lt;F369,"SELL","HOLD"))</f>
        <v>HOLD</v>
      </c>
      <c r="H370" s="7">
        <f>F369*E370</f>
        <v>1.9534497090606768E-3</v>
      </c>
      <c r="I370" s="12">
        <f>I369*(1+E370)</f>
        <v>1.3594428466700512</v>
      </c>
      <c r="J370" s="12">
        <f>J369*(1+H370)</f>
        <v>1.3599029728662511</v>
      </c>
      <c r="K370" s="7">
        <f>I370/MAX(I$2:I370)-1</f>
        <v>0</v>
      </c>
      <c r="L370" s="7">
        <f>J370/MAX(J$2:J370)-1</f>
        <v>0</v>
      </c>
    </row>
    <row r="371" spans="1:12" x14ac:dyDescent="0.25">
      <c r="A371" s="1">
        <v>44349</v>
      </c>
      <c r="B371" s="9">
        <v>239.45</v>
      </c>
      <c r="C371" s="9">
        <f>AVERAGE(B322:B371)</f>
        <v>235.6344</v>
      </c>
      <c r="D371" s="9">
        <f>AVERAGE(B172:B371)</f>
        <v>208.42405000000005</v>
      </c>
      <c r="E371" s="7">
        <f>IF(B370=0,0,(B371-B370)/B370)</f>
        <v>-6.7200398224582262E-3</v>
      </c>
      <c r="F371">
        <f>IF(C371&gt;D371,1,0)</f>
        <v>1</v>
      </c>
      <c r="G371" t="str">
        <f>IF(F371&gt;F370,"BUY",IF(F371&lt;F370,"SELL","HOLD"))</f>
        <v>HOLD</v>
      </c>
      <c r="H371" s="7">
        <f>F370*E371</f>
        <v>-6.7200398224582262E-3</v>
      </c>
      <c r="I371" s="12">
        <f>I370*(1+E371)</f>
        <v>1.3503073366040725</v>
      </c>
      <c r="J371" s="12">
        <f>J370*(1+H371)</f>
        <v>1.3507643707339105</v>
      </c>
      <c r="K371" s="7">
        <f>I371/MAX(I$2:I371)-1</f>
        <v>-6.7200398224581681E-3</v>
      </c>
      <c r="L371" s="7">
        <f>J371/MAX(J$2:J371)-1</f>
        <v>-6.7200398224581681E-3</v>
      </c>
    </row>
    <row r="372" spans="1:12" x14ac:dyDescent="0.25">
      <c r="A372" s="1">
        <v>44350</v>
      </c>
      <c r="B372" s="9">
        <v>239.75</v>
      </c>
      <c r="C372" s="9">
        <f>AVERAGE(B323:B372)</f>
        <v>235.8098</v>
      </c>
      <c r="D372" s="9">
        <f>AVERAGE(B173:B372)</f>
        <v>208.78250000000008</v>
      </c>
      <c r="E372" s="7">
        <f>IF(B371=0,0,(B372-B371)/B371)</f>
        <v>1.2528711630821106E-3</v>
      </c>
      <c r="F372">
        <f>IF(C372&gt;D372,1,0)</f>
        <v>1</v>
      </c>
      <c r="G372" t="str">
        <f>IF(F372&gt;F371,"BUY",IF(F372&lt;F371,"SELL","HOLD"))</f>
        <v>HOLD</v>
      </c>
      <c r="H372" s="7">
        <f>F371*E372</f>
        <v>1.2528711630821106E-3</v>
      </c>
      <c r="I372" s="12">
        <f>I371*(1+E372)</f>
        <v>1.3519990977274021</v>
      </c>
      <c r="J372" s="12">
        <f>J371*(1+H372)</f>
        <v>1.3524567044621219</v>
      </c>
      <c r="K372" s="7">
        <f>I372/MAX(I$2:I372)-1</f>
        <v>-5.4755880034843551E-3</v>
      </c>
      <c r="L372" s="7">
        <f>J372/MAX(J$2:J372)-1</f>
        <v>-5.4755880034843551E-3</v>
      </c>
    </row>
    <row r="373" spans="1:12" x14ac:dyDescent="0.25">
      <c r="A373" s="1">
        <v>44351</v>
      </c>
      <c r="B373" s="9">
        <v>241.19</v>
      </c>
      <c r="C373" s="9">
        <f>AVERAGE(B324:B373)</f>
        <v>235.98179999999999</v>
      </c>
      <c r="D373" s="9">
        <f>AVERAGE(B174:B373)</f>
        <v>209.15515000000008</v>
      </c>
      <c r="E373" s="7">
        <f>IF(B372=0,0,(B373-B372)/B372)</f>
        <v>6.0062565172054128E-3</v>
      </c>
      <c r="F373">
        <f>IF(C373&gt;D373,1,0)</f>
        <v>1</v>
      </c>
      <c r="G373" t="str">
        <f>IF(F373&gt;F372,"BUY",IF(F373&lt;F372,"SELL","HOLD"))</f>
        <v>HOLD</v>
      </c>
      <c r="H373" s="7">
        <f>F372*E373</f>
        <v>6.0062565172054128E-3</v>
      </c>
      <c r="I373" s="12">
        <f>I372*(1+E373)</f>
        <v>1.3601195511193831</v>
      </c>
      <c r="J373" s="12">
        <f>J372*(1+H373)</f>
        <v>1.3605799063575357</v>
      </c>
      <c r="K373" s="7">
        <f>I373/MAX(I$2:I373)-1</f>
        <v>0</v>
      </c>
      <c r="L373" s="7">
        <f>J373/MAX(J$2:J373)-1</f>
        <v>0</v>
      </c>
    </row>
    <row r="374" spans="1:12" x14ac:dyDescent="0.25">
      <c r="A374" s="1">
        <v>44354</v>
      </c>
      <c r="B374" s="9">
        <v>244.93</v>
      </c>
      <c r="C374" s="9">
        <f>AVERAGE(B325:B374)</f>
        <v>236.262</v>
      </c>
      <c r="D374" s="9">
        <f>AVERAGE(B175:B374)</f>
        <v>209.54600000000005</v>
      </c>
      <c r="E374" s="7">
        <f>IF(B373=0,0,(B374-B373)/B373)</f>
        <v>1.5506447199303492E-2</v>
      </c>
      <c r="F374">
        <f>IF(C374&gt;D374,1,0)</f>
        <v>1</v>
      </c>
      <c r="G374" t="str">
        <f>IF(F374&gt;F373,"BUY",IF(F374&lt;F373,"SELL","HOLD"))</f>
        <v>HOLD</v>
      </c>
      <c r="H374" s="7">
        <f>F373*E374</f>
        <v>1.5506447199303492E-2</v>
      </c>
      <c r="I374" s="12">
        <f>I373*(1+E374)</f>
        <v>1.381210173123556</v>
      </c>
      <c r="J374" s="12">
        <f>J373*(1+H374)</f>
        <v>1.3816776668359019</v>
      </c>
      <c r="K374" s="7">
        <f>I374/MAX(I$2:I374)-1</f>
        <v>0</v>
      </c>
      <c r="L374" s="7">
        <f>J374/MAX(J$2:J374)-1</f>
        <v>0</v>
      </c>
    </row>
    <row r="375" spans="1:12" x14ac:dyDescent="0.25">
      <c r="A375" s="1">
        <v>44355</v>
      </c>
      <c r="B375" s="9">
        <v>247.52</v>
      </c>
      <c r="C375" s="9">
        <f>AVERAGE(B326:B375)</f>
        <v>236.49279999999999</v>
      </c>
      <c r="D375" s="9">
        <f>AVERAGE(B176:B375)</f>
        <v>209.94510000000002</v>
      </c>
      <c r="E375" s="7">
        <f>IF(B374=0,0,(B375-B374)/B374)</f>
        <v>1.0574449842812245E-2</v>
      </c>
      <c r="F375">
        <f>IF(C375&gt;D375,1,0)</f>
        <v>1</v>
      </c>
      <c r="G375" t="str">
        <f>IF(F375&gt;F374,"BUY",IF(F375&lt;F374,"SELL","HOLD"))</f>
        <v>HOLD</v>
      </c>
      <c r="H375" s="7">
        <f>F374*E375</f>
        <v>1.0574449842812245E-2</v>
      </c>
      <c r="I375" s="12">
        <f>I374*(1+E375)</f>
        <v>1.3958157108216329</v>
      </c>
      <c r="J375" s="12">
        <f>J374*(1+H375)</f>
        <v>1.396288148022792</v>
      </c>
      <c r="K375" s="7">
        <f>I375/MAX(I$2:I375)-1</f>
        <v>0</v>
      </c>
      <c r="L375" s="7">
        <f>J375/MAX(J$2:J375)-1</f>
        <v>0</v>
      </c>
    </row>
    <row r="376" spans="1:12" x14ac:dyDescent="0.25">
      <c r="A376" s="1">
        <v>44356</v>
      </c>
      <c r="B376" s="9">
        <v>253.1</v>
      </c>
      <c r="C376" s="9">
        <f>AVERAGE(B327:B376)</f>
        <v>236.87819999999999</v>
      </c>
      <c r="D376" s="9">
        <f>AVERAGE(B177:B376)</f>
        <v>210.36810000000003</v>
      </c>
      <c r="E376" s="7">
        <f>IF(B375=0,0,(B376-B375)/B375)</f>
        <v>2.2543632837750419E-2</v>
      </c>
      <c r="F376">
        <f>IF(C376&gt;D376,1,0)</f>
        <v>1</v>
      </c>
      <c r="G376" t="str">
        <f>IF(F376&gt;F375,"BUY",IF(F376&lt;F375,"SELL","HOLD"))</f>
        <v>HOLD</v>
      </c>
      <c r="H376" s="7">
        <f>F375*E376</f>
        <v>2.2543632837750419E-2</v>
      </c>
      <c r="I376" s="12">
        <f>I375*(1+E376)</f>
        <v>1.4272824677155593</v>
      </c>
      <c r="J376" s="12">
        <f>J375*(1+H376)</f>
        <v>1.4277655553675204</v>
      </c>
      <c r="K376" s="7">
        <f>I376/MAX(I$2:I376)-1</f>
        <v>0</v>
      </c>
      <c r="L376" s="7">
        <f>J376/MAX(J$2:J376)-1</f>
        <v>0</v>
      </c>
    </row>
    <row r="377" spans="1:12" x14ac:dyDescent="0.25">
      <c r="A377" s="1">
        <v>44357</v>
      </c>
      <c r="B377" s="9">
        <v>251.41</v>
      </c>
      <c r="C377" s="9">
        <f>AVERAGE(B328:B377)</f>
        <v>237.28180000000003</v>
      </c>
      <c r="D377" s="9">
        <f>AVERAGE(B178:B377)</f>
        <v>210.77300000000002</v>
      </c>
      <c r="E377" s="7">
        <f>IF(B376=0,0,(B377-B376)/B376)</f>
        <v>-6.6772026866850961E-3</v>
      </c>
      <c r="F377">
        <f>IF(C377&gt;D377,1,0)</f>
        <v>1</v>
      </c>
      <c r="G377" t="str">
        <f>IF(F377&gt;F376,"BUY",IF(F377&lt;F376,"SELL","HOLD"))</f>
        <v>HOLD</v>
      </c>
      <c r="H377" s="7">
        <f>F376*E377</f>
        <v>-6.6772026866850961E-3</v>
      </c>
      <c r="I377" s="12">
        <f>I376*(1+E377)</f>
        <v>1.4177522133874705</v>
      </c>
      <c r="J377" s="12">
        <f>J376*(1+H377)</f>
        <v>1.4182320753652637</v>
      </c>
      <c r="K377" s="7">
        <f>I377/MAX(I$2:I377)-1</f>
        <v>-6.6772026866850354E-3</v>
      </c>
      <c r="L377" s="7">
        <f>J377/MAX(J$2:J377)-1</f>
        <v>-6.6772026866852574E-3</v>
      </c>
    </row>
    <row r="378" spans="1:12" x14ac:dyDescent="0.25">
      <c r="A378" s="1">
        <v>44358</v>
      </c>
      <c r="B378" s="9">
        <v>253.85</v>
      </c>
      <c r="C378" s="9">
        <f>AVERAGE(B329:B378)</f>
        <v>237.67600000000002</v>
      </c>
      <c r="D378" s="9">
        <f>AVERAGE(B179:B378)</f>
        <v>211.18870000000004</v>
      </c>
      <c r="E378" s="7">
        <f>IF(B377=0,0,(B378-B377)/B377)</f>
        <v>9.7052623205123017E-3</v>
      </c>
      <c r="F378">
        <f>IF(C378&gt;D378,1,0)</f>
        <v>1</v>
      </c>
      <c r="G378" t="str">
        <f>IF(F378&gt;F377,"BUY",IF(F378&lt;F377,"SELL","HOLD"))</f>
        <v>HOLD</v>
      </c>
      <c r="H378" s="7">
        <f>F377*E378</f>
        <v>9.7052623205123017E-3</v>
      </c>
      <c r="I378" s="12">
        <f>I377*(1+E378)</f>
        <v>1.4315118705238827</v>
      </c>
      <c r="J378" s="12">
        <f>J377*(1+H378)</f>
        <v>1.4319963896880481</v>
      </c>
      <c r="K378" s="7">
        <f>I378/MAX(I$2:I378)-1</f>
        <v>0</v>
      </c>
      <c r="L378" s="7">
        <f>J378/MAX(J$2:J378)-1</f>
        <v>0</v>
      </c>
    </row>
    <row r="379" spans="1:12" x14ac:dyDescent="0.25">
      <c r="A379" s="1">
        <v>44361</v>
      </c>
      <c r="B379" s="9">
        <v>254.57</v>
      </c>
      <c r="C379" s="9">
        <f>AVERAGE(B330:B379)</f>
        <v>238.04280000000003</v>
      </c>
      <c r="D379" s="9">
        <f>AVERAGE(B180:B379)</f>
        <v>211.59180000000001</v>
      </c>
      <c r="E379" s="7">
        <f>IF(B378=0,0,(B379-B378)/B378)</f>
        <v>2.8363206618081502E-3</v>
      </c>
      <c r="F379">
        <f>IF(C379&gt;D379,1,0)</f>
        <v>1</v>
      </c>
      <c r="G379" t="str">
        <f>IF(F379&gt;F378,"BUY",IF(F379&lt;F378,"SELL","HOLD"))</f>
        <v>HOLD</v>
      </c>
      <c r="H379" s="7">
        <f>F378*E379</f>
        <v>2.8363206618081502E-3</v>
      </c>
      <c r="I379" s="12">
        <f>I378*(1+E379)</f>
        <v>1.4355720972198731</v>
      </c>
      <c r="J379" s="12">
        <f>J378*(1+H379)</f>
        <v>1.4360579906357549</v>
      </c>
      <c r="K379" s="7">
        <f>I379/MAX(I$2:I379)-1</f>
        <v>0</v>
      </c>
      <c r="L379" s="7">
        <f>J379/MAX(J$2:J379)-1</f>
        <v>0</v>
      </c>
    </row>
    <row r="380" spans="1:12" x14ac:dyDescent="0.25">
      <c r="A380" s="1">
        <v>44362</v>
      </c>
      <c r="B380" s="9">
        <v>260.39999999999998</v>
      </c>
      <c r="C380" s="9">
        <f>AVERAGE(B331:B380)</f>
        <v>238.49200000000005</v>
      </c>
      <c r="D380" s="9">
        <f>AVERAGE(B181:B380)</f>
        <v>212.02555000000001</v>
      </c>
      <c r="E380" s="7">
        <f>IF(B379=0,0,(B380-B379)/B379)</f>
        <v>2.290136308284552E-2</v>
      </c>
      <c r="F380">
        <f>IF(C380&gt;D380,1,0)</f>
        <v>1</v>
      </c>
      <c r="G380" t="str">
        <f>IF(F380&gt;F379,"BUY",IF(F380&lt;F379,"SELL","HOLD"))</f>
        <v>HOLD</v>
      </c>
      <c r="H380" s="7">
        <f>F379*E380</f>
        <v>2.290136308284552E-2</v>
      </c>
      <c r="I380" s="12">
        <f>I379*(1+E380)</f>
        <v>1.4684486550499076</v>
      </c>
      <c r="J380" s="12">
        <f>J379*(1+H380)</f>
        <v>1.4689456760873261</v>
      </c>
      <c r="K380" s="7">
        <f>I380/MAX(I$2:I380)-1</f>
        <v>0</v>
      </c>
      <c r="L380" s="7">
        <f>J380/MAX(J$2:J380)-1</f>
        <v>0</v>
      </c>
    </row>
    <row r="381" spans="1:12" x14ac:dyDescent="0.25">
      <c r="A381" s="1">
        <v>44363</v>
      </c>
      <c r="B381" s="9">
        <v>258.56</v>
      </c>
      <c r="C381" s="9">
        <f>AVERAGE(B332:B381)</f>
        <v>238.86960000000002</v>
      </c>
      <c r="D381" s="9">
        <f>AVERAGE(B182:B381)</f>
        <v>212.42045000000002</v>
      </c>
      <c r="E381" s="7">
        <f>IF(B380=0,0,(B381-B380)/B380)</f>
        <v>-7.0660522273424545E-3</v>
      </c>
      <c r="F381">
        <f>IF(C381&gt;D381,1,0)</f>
        <v>1</v>
      </c>
      <c r="G381" t="str">
        <f>IF(F381&gt;F380,"BUY",IF(F381&lt;F380,"SELL","HOLD"))</f>
        <v>HOLD</v>
      </c>
      <c r="H381" s="7">
        <f>F380*E381</f>
        <v>-7.0660522273424545E-3</v>
      </c>
      <c r="I381" s="12">
        <f>I380*(1+E381)</f>
        <v>1.4580725201601541</v>
      </c>
      <c r="J381" s="12">
        <f>J380*(1+H381)</f>
        <v>1.4585660292209641</v>
      </c>
      <c r="K381" s="7">
        <f>I381/MAX(I$2:I381)-1</f>
        <v>-7.0660522273424675E-3</v>
      </c>
      <c r="L381" s="7">
        <f>J381/MAX(J$2:J381)-1</f>
        <v>-7.0660522273424675E-3</v>
      </c>
    </row>
    <row r="382" spans="1:12" x14ac:dyDescent="0.25">
      <c r="A382" s="1">
        <v>44364</v>
      </c>
      <c r="B382" s="9">
        <v>256.64999999999998</v>
      </c>
      <c r="C382" s="9">
        <f>AVERAGE(B333:B382)</f>
        <v>239.20500000000004</v>
      </c>
      <c r="D382" s="9">
        <f>AVERAGE(B183:B382)</f>
        <v>212.79765</v>
      </c>
      <c r="E382" s="7">
        <f>IF(B381=0,0,(B382-B381)/B381)</f>
        <v>-7.3870668316832651E-3</v>
      </c>
      <c r="F382">
        <f>IF(C382&gt;D382,1,0)</f>
        <v>1</v>
      </c>
      <c r="G382" t="str">
        <f>IF(F382&gt;F381,"BUY",IF(F382&lt;F381,"SELL","HOLD"))</f>
        <v>HOLD</v>
      </c>
      <c r="H382" s="7">
        <f>F381*E382</f>
        <v>-7.3870668316832651E-3</v>
      </c>
      <c r="I382" s="12">
        <f>I381*(1+E382)</f>
        <v>1.4473016410082902</v>
      </c>
      <c r="J382" s="12">
        <f>J381*(1+H382)</f>
        <v>1.4477915044846861</v>
      </c>
      <c r="K382" s="7">
        <f>I382/MAX(I$2:I382)-1</f>
        <v>-1.440092165898621E-2</v>
      </c>
      <c r="L382" s="7">
        <f>J382/MAX(J$2:J382)-1</f>
        <v>-1.4400921658986099E-2</v>
      </c>
    </row>
    <row r="383" spans="1:12" x14ac:dyDescent="0.25">
      <c r="A383" s="1">
        <v>44365</v>
      </c>
      <c r="B383" s="9">
        <v>255.36</v>
      </c>
      <c r="C383" s="9">
        <f>AVERAGE(B334:B383)</f>
        <v>239.55260000000007</v>
      </c>
      <c r="D383" s="9">
        <f>AVERAGE(B184:B383)</f>
        <v>213.17640000000003</v>
      </c>
      <c r="E383" s="7">
        <f>IF(B382=0,0,(B383-B382)/B382)</f>
        <v>-5.0263004091173338E-3</v>
      </c>
      <c r="F383">
        <f>IF(C383&gt;D383,1,0)</f>
        <v>1</v>
      </c>
      <c r="G383" t="str">
        <f>IF(F383&gt;F382,"BUY",IF(F383&lt;F382,"SELL","HOLD"))</f>
        <v>HOLD</v>
      </c>
      <c r="H383" s="7">
        <f>F382*E383</f>
        <v>-5.0263004091173338E-3</v>
      </c>
      <c r="I383" s="12">
        <f>I382*(1+E383)</f>
        <v>1.4400270681779741</v>
      </c>
      <c r="J383" s="12">
        <f>J382*(1+H383)</f>
        <v>1.440514469453378</v>
      </c>
      <c r="K383" s="7">
        <f>I383/MAX(I$2:I383)-1</f>
        <v>-1.9354838709677358E-2</v>
      </c>
      <c r="L383" s="7">
        <f>J383/MAX(J$2:J383)-1</f>
        <v>-1.9354838709677247E-2</v>
      </c>
    </row>
    <row r="384" spans="1:12" x14ac:dyDescent="0.25">
      <c r="A384" s="1">
        <v>44368</v>
      </c>
      <c r="B384" s="9">
        <v>250.19</v>
      </c>
      <c r="C384" s="9">
        <f>AVERAGE(B335:B384)</f>
        <v>239.78860000000003</v>
      </c>
      <c r="D384" s="9">
        <f>AVERAGE(B185:B384)</f>
        <v>213.53950000000003</v>
      </c>
      <c r="E384" s="7">
        <f>IF(B383=0,0,(B384-B383)/B383)</f>
        <v>-2.02459273182958E-2</v>
      </c>
      <c r="F384">
        <f>IF(C384&gt;D384,1,0)</f>
        <v>1</v>
      </c>
      <c r="G384" t="str">
        <f>IF(F384&gt;F383,"BUY",IF(F384&lt;F383,"SELL","HOLD"))</f>
        <v>HOLD</v>
      </c>
      <c r="H384" s="7">
        <f>F383*E384</f>
        <v>-2.02459273182958E-2</v>
      </c>
      <c r="I384" s="12">
        <f>I383*(1+E384)</f>
        <v>1.4108723848192644</v>
      </c>
      <c r="J384" s="12">
        <f>J383*(1+H384)</f>
        <v>1.4113499182038716</v>
      </c>
      <c r="K384" s="7">
        <f>I384/MAX(I$2:I384)-1</f>
        <v>-3.9208909370199607E-2</v>
      </c>
      <c r="L384" s="7">
        <f>J384/MAX(J$2:J384)-1</f>
        <v>-3.9208909370199607E-2</v>
      </c>
    </row>
    <row r="385" spans="1:12" x14ac:dyDescent="0.25">
      <c r="A385" s="1">
        <v>44369</v>
      </c>
      <c r="B385" s="9">
        <v>249.12</v>
      </c>
      <c r="C385" s="9">
        <f>AVERAGE(B336:B385)</f>
        <v>240.03080000000008</v>
      </c>
      <c r="D385" s="9">
        <f>AVERAGE(B186:B385)</f>
        <v>213.8908000000001</v>
      </c>
      <c r="E385" s="7">
        <f>IF(B384=0,0,(B385-B384)/B384)</f>
        <v>-4.2767496702505823E-3</v>
      </c>
      <c r="F385">
        <f>IF(C385&gt;D385,1,0)</f>
        <v>1</v>
      </c>
      <c r="G385" t="str">
        <f>IF(F385&gt;F384,"BUY",IF(F385&lt;F384,"SELL","HOLD"))</f>
        <v>HOLD</v>
      </c>
      <c r="H385" s="7">
        <f>F384*E385</f>
        <v>-4.2767496702505823E-3</v>
      </c>
      <c r="I385" s="12">
        <f>I384*(1+E385)</f>
        <v>1.4048384368127229</v>
      </c>
      <c r="J385" s="12">
        <f>J384*(1+H385)</f>
        <v>1.4053139279065849</v>
      </c>
      <c r="K385" s="7">
        <f>I385/MAX(I$2:I385)-1</f>
        <v>-4.3317972350230272E-2</v>
      </c>
      <c r="L385" s="7">
        <f>J385/MAX(J$2:J385)-1</f>
        <v>-4.3317972350230272E-2</v>
      </c>
    </row>
    <row r="386" spans="1:12" x14ac:dyDescent="0.25">
      <c r="A386" s="1">
        <v>44370</v>
      </c>
      <c r="B386" s="9">
        <v>247.49</v>
      </c>
      <c r="C386" s="9">
        <f>AVERAGE(B337:B386)</f>
        <v>240.18940000000006</v>
      </c>
      <c r="D386" s="9">
        <f>AVERAGE(B187:B386)</f>
        <v>214.23500000000007</v>
      </c>
      <c r="E386" s="7">
        <f>IF(B385=0,0,(B386-B385)/B385)</f>
        <v>-6.5430314707771173E-3</v>
      </c>
      <c r="F386">
        <f>IF(C386&gt;D386,1,0)</f>
        <v>1</v>
      </c>
      <c r="G386" t="str">
        <f>IF(F386&gt;F385,"BUY",IF(F386&lt;F385,"SELL","HOLD"))</f>
        <v>HOLD</v>
      </c>
      <c r="H386" s="7">
        <f>F385*E386</f>
        <v>-6.5430314707771173E-3</v>
      </c>
      <c r="I386" s="12">
        <f>I385*(1+E386)</f>
        <v>1.3956465347092999</v>
      </c>
      <c r="J386" s="12">
        <f>J385*(1+H386)</f>
        <v>1.3961189146499706</v>
      </c>
      <c r="K386" s="7">
        <f>I386/MAX(I$2:I386)-1</f>
        <v>-4.9577572964669581E-2</v>
      </c>
      <c r="L386" s="7">
        <f>J386/MAX(J$2:J386)-1</f>
        <v>-4.9577572964669692E-2</v>
      </c>
    </row>
    <row r="387" spans="1:12" x14ac:dyDescent="0.25">
      <c r="A387" s="1">
        <v>44371</v>
      </c>
      <c r="B387" s="9">
        <v>248.11</v>
      </c>
      <c r="C387" s="9">
        <f>AVERAGE(B338:B387)</f>
        <v>240.36280000000002</v>
      </c>
      <c r="D387" s="9">
        <f>AVERAGE(B188:B387)</f>
        <v>214.5733000000001</v>
      </c>
      <c r="E387" s="7">
        <f>IF(B386=0,0,(B387-B386)/B386)</f>
        <v>2.5051517233019697E-3</v>
      </c>
      <c r="F387">
        <f>IF(C387&gt;D387,1,0)</f>
        <v>1</v>
      </c>
      <c r="G387" t="str">
        <f>IF(F387&gt;F386,"BUY",IF(F387&lt;F386,"SELL","HOLD"))</f>
        <v>HOLD</v>
      </c>
      <c r="H387" s="7">
        <f>F386*E387</f>
        <v>2.5051517233019697E-3</v>
      </c>
      <c r="I387" s="12">
        <f>I386*(1+E387)</f>
        <v>1.3991428410308473</v>
      </c>
      <c r="J387" s="12">
        <f>J386*(1+H387)</f>
        <v>1.3996164043549404</v>
      </c>
      <c r="K387" s="7">
        <f>I387/MAX(I$2:I387)-1</f>
        <v>-4.7196620583717208E-2</v>
      </c>
      <c r="L387" s="7">
        <f>J387/MAX(J$2:J387)-1</f>
        <v>-4.7196620583717319E-2</v>
      </c>
    </row>
    <row r="388" spans="1:12" x14ac:dyDescent="0.25">
      <c r="A388" s="1">
        <v>44372</v>
      </c>
      <c r="B388" s="9">
        <v>249.2</v>
      </c>
      <c r="C388" s="9">
        <f>AVERAGE(B339:B388)</f>
        <v>240.59260000000006</v>
      </c>
      <c r="D388" s="9">
        <f>AVERAGE(B189:B388)</f>
        <v>214.91060000000004</v>
      </c>
      <c r="E388" s="7">
        <f>IF(B387=0,0,(B388-B387)/B387)</f>
        <v>4.3932126879205795E-3</v>
      </c>
      <c r="F388">
        <f>IF(C388&gt;D388,1,0)</f>
        <v>1</v>
      </c>
      <c r="G388" t="str">
        <f>IF(F388&gt;F387,"BUY",IF(F388&lt;F387,"SELL","HOLD"))</f>
        <v>HOLD</v>
      </c>
      <c r="H388" s="7">
        <f>F387*E388</f>
        <v>4.3932126879205795E-3</v>
      </c>
      <c r="I388" s="12">
        <f>I387*(1+E388)</f>
        <v>1.4052895731122772</v>
      </c>
      <c r="J388" s="12">
        <f>J387*(1+H388)</f>
        <v>1.4057652169007742</v>
      </c>
      <c r="K388" s="7">
        <f>I388/MAX(I$2:I388)-1</f>
        <v>-4.3010752688172005E-2</v>
      </c>
      <c r="L388" s="7">
        <f>J388/MAX(J$2:J388)-1</f>
        <v>-4.3010752688172227E-2</v>
      </c>
    </row>
    <row r="389" spans="1:12" x14ac:dyDescent="0.25">
      <c r="A389" s="1">
        <v>44375</v>
      </c>
      <c r="B389" s="9">
        <v>254.12</v>
      </c>
      <c r="C389" s="9">
        <f>AVERAGE(B340:B389)</f>
        <v>240.93140000000002</v>
      </c>
      <c r="D389" s="9">
        <f>AVERAGE(B190:B389)</f>
        <v>215.27190000000007</v>
      </c>
      <c r="E389" s="7">
        <f>IF(B388=0,0,(B389-B388)/B388)</f>
        <v>1.9743178170144527E-2</v>
      </c>
      <c r="F389">
        <f>IF(C389&gt;D389,1,0)</f>
        <v>1</v>
      </c>
      <c r="G389" t="str">
        <f>IF(F389&gt;F388,"BUY",IF(F389&lt;F388,"SELL","HOLD"))</f>
        <v>HOLD</v>
      </c>
      <c r="H389" s="7">
        <f>F388*E389</f>
        <v>1.9743178170144527E-2</v>
      </c>
      <c r="I389" s="12">
        <f>I388*(1+E389)</f>
        <v>1.4330344555348791</v>
      </c>
      <c r="J389" s="12">
        <f>J388*(1+H389)</f>
        <v>1.433519490043438</v>
      </c>
      <c r="K389" s="7">
        <f>I389/MAX(I$2:I389)-1</f>
        <v>-2.4116743471582214E-2</v>
      </c>
      <c r="L389" s="7">
        <f>J389/MAX(J$2:J389)-1</f>
        <v>-2.4116743471582325E-2</v>
      </c>
    </row>
    <row r="390" spans="1:12" x14ac:dyDescent="0.25">
      <c r="A390" s="1">
        <v>44376</v>
      </c>
      <c r="B390" s="9">
        <v>256.8</v>
      </c>
      <c r="C390" s="9">
        <f>AVERAGE(B341:B390)</f>
        <v>241.29940000000002</v>
      </c>
      <c r="D390" s="9">
        <f>AVERAGE(B191:B390)</f>
        <v>215.65445000000011</v>
      </c>
      <c r="E390" s="7">
        <f>IF(B389=0,0,(B390-B389)/B389)</f>
        <v>1.0546198646308857E-2</v>
      </c>
      <c r="F390">
        <f>IF(C390&gt;D390,1,0)</f>
        <v>1</v>
      </c>
      <c r="G390" t="str">
        <f>IF(F390&gt;F389,"BUY",IF(F390&lt;F389,"SELL","HOLD"))</f>
        <v>HOLD</v>
      </c>
      <c r="H390" s="7">
        <f>F389*E390</f>
        <v>1.0546198646308857E-2</v>
      </c>
      <c r="I390" s="12">
        <f>I389*(1+E390)</f>
        <v>1.4481475215699551</v>
      </c>
      <c r="J390" s="12">
        <f>J389*(1+H390)</f>
        <v>1.4486376713487916</v>
      </c>
      <c r="K390" s="7">
        <f>I390/MAX(I$2:I390)-1</f>
        <v>-1.3824884792626668E-2</v>
      </c>
      <c r="L390" s="7">
        <f>J390/MAX(J$2:J390)-1</f>
        <v>-1.3824884792626668E-2</v>
      </c>
    </row>
    <row r="391" spans="1:12" x14ac:dyDescent="0.25">
      <c r="A391" s="1">
        <v>44377</v>
      </c>
      <c r="B391" s="9">
        <v>255.57</v>
      </c>
      <c r="C391" s="9">
        <f>AVERAGE(B342:B391)</f>
        <v>241.66480000000004</v>
      </c>
      <c r="D391" s="9">
        <f>AVERAGE(B192:B391)</f>
        <v>216.04595000000009</v>
      </c>
      <c r="E391" s="7">
        <f>IF(B390=0,0,(B391-B390)/B390)</f>
        <v>-4.7897196261682947E-3</v>
      </c>
      <c r="F391">
        <f>IF(C391&gt;D391,1,0)</f>
        <v>1</v>
      </c>
      <c r="G391" t="str">
        <f>IF(F391&gt;F390,"BUY",IF(F391&lt;F390,"SELL","HOLD"))</f>
        <v>HOLD</v>
      </c>
      <c r="H391" s="7">
        <f>F390*E391</f>
        <v>-4.7897196261682947E-3</v>
      </c>
      <c r="I391" s="12">
        <f>I390*(1+E391)</f>
        <v>1.4412113009643046</v>
      </c>
      <c r="J391" s="12">
        <f>J390*(1+H391)</f>
        <v>1.4416991030631257</v>
      </c>
      <c r="K391" s="7">
        <f>I391/MAX(I$2:I391)-1</f>
        <v>-1.8548387096774088E-2</v>
      </c>
      <c r="L391" s="7">
        <f>J391/MAX(J$2:J391)-1</f>
        <v>-1.8548387096774199E-2</v>
      </c>
    </row>
    <row r="392" spans="1:12" x14ac:dyDescent="0.25">
      <c r="A392" s="1">
        <v>44378</v>
      </c>
      <c r="B392" s="9">
        <v>253.53</v>
      </c>
      <c r="C392" s="9">
        <f>AVERAGE(B343:B392)</f>
        <v>242.02360000000007</v>
      </c>
      <c r="D392" s="9">
        <f>AVERAGE(B193:B392)</f>
        <v>216.43060000000008</v>
      </c>
      <c r="E392" s="7">
        <f>IF(B391=0,0,(B392-B391)/B391)</f>
        <v>-7.9821575302265208E-3</v>
      </c>
      <c r="F392">
        <f>IF(C392&gt;D392,1,0)</f>
        <v>1</v>
      </c>
      <c r="G392" t="str">
        <f>IF(F392&gt;F391,"BUY",IF(F392&lt;F391,"SELL","HOLD"))</f>
        <v>HOLD</v>
      </c>
      <c r="H392" s="7">
        <f>F391*E392</f>
        <v>-7.9821575302265208E-3</v>
      </c>
      <c r="I392" s="12">
        <f>I391*(1+E392)</f>
        <v>1.4297073253256647</v>
      </c>
      <c r="J392" s="12">
        <f>J391*(1+H392)</f>
        <v>1.4301912337112894</v>
      </c>
      <c r="K392" s="7">
        <f>I392/MAX(I$2:I392)-1</f>
        <v>-2.6382488479262611E-2</v>
      </c>
      <c r="L392" s="7">
        <f>J392/MAX(J$2:J392)-1</f>
        <v>-2.6382488479262722E-2</v>
      </c>
    </row>
    <row r="393" spans="1:12" x14ac:dyDescent="0.25">
      <c r="A393" s="1">
        <v>44379</v>
      </c>
      <c r="B393" s="9">
        <v>255.03</v>
      </c>
      <c r="C393" s="9">
        <f>AVERAGE(B344:B393)</f>
        <v>242.39640000000006</v>
      </c>
      <c r="D393" s="9">
        <f>AVERAGE(B194:B393)</f>
        <v>216.81235000000007</v>
      </c>
      <c r="E393" s="7">
        <f>IF(B392=0,0,(B393-B392)/B392)</f>
        <v>5.9164595905809962E-3</v>
      </c>
      <c r="F393">
        <f>IF(C393&gt;D393,1,0)</f>
        <v>1</v>
      </c>
      <c r="G393" t="str">
        <f>IF(F393&gt;F392,"BUY",IF(F393&lt;F392,"SELL","HOLD"))</f>
        <v>HOLD</v>
      </c>
      <c r="H393" s="7">
        <f>F392*E393</f>
        <v>5.9164595905809962E-3</v>
      </c>
      <c r="I393" s="12">
        <f>I392*(1+E393)</f>
        <v>1.4381661309423115</v>
      </c>
      <c r="J393" s="12">
        <f>J392*(1+H393)</f>
        <v>1.4386529023523453</v>
      </c>
      <c r="K393" s="7">
        <f>I393/MAX(I$2:I393)-1</f>
        <v>-2.0622119815668305E-2</v>
      </c>
      <c r="L393" s="7">
        <f>J393/MAX(J$2:J393)-1</f>
        <v>-2.0622119815668305E-2</v>
      </c>
    </row>
    <row r="394" spans="1:12" x14ac:dyDescent="0.25">
      <c r="A394" s="1">
        <v>44382</v>
      </c>
      <c r="B394" s="9">
        <v>251.92</v>
      </c>
      <c r="C394" s="9">
        <f>AVERAGE(B345:B394)</f>
        <v>242.69080000000008</v>
      </c>
      <c r="D394" s="9">
        <f>AVERAGE(B195:B394)</f>
        <v>217.17495000000002</v>
      </c>
      <c r="E394" s="7">
        <f>IF(B393=0,0,(B394-B393)/B393)</f>
        <v>-1.2194643767399968E-2</v>
      </c>
      <c r="F394">
        <f>IF(C394&gt;D394,1,0)</f>
        <v>1</v>
      </c>
      <c r="G394" t="str">
        <f>IF(F394&gt;F393,"BUY",IF(F394&lt;F393,"SELL","HOLD"))</f>
        <v>HOLD</v>
      </c>
      <c r="H394" s="7">
        <f>F393*E394</f>
        <v>-1.2194643767399968E-2</v>
      </c>
      <c r="I394" s="12">
        <f>I393*(1+E394)</f>
        <v>1.4206282072971301</v>
      </c>
      <c r="J394" s="12">
        <f>J393*(1+H394)</f>
        <v>1.4211090427032225</v>
      </c>
      <c r="K394" s="7">
        <f>I394/MAX(I$2:I394)-1</f>
        <v>-3.2565284178187492E-2</v>
      </c>
      <c r="L394" s="7">
        <f>J394/MAX(J$2:J394)-1</f>
        <v>-3.2565284178187492E-2</v>
      </c>
    </row>
    <row r="395" spans="1:12" x14ac:dyDescent="0.25">
      <c r="A395" s="1">
        <v>44383</v>
      </c>
      <c r="B395" s="9">
        <v>256.79000000000002</v>
      </c>
      <c r="C395" s="9">
        <f>AVERAGE(B346:B395)</f>
        <v>243.10180000000008</v>
      </c>
      <c r="D395" s="9">
        <f>AVERAGE(B196:B395)</f>
        <v>217.57395000000005</v>
      </c>
      <c r="E395" s="7">
        <f>IF(B394=0,0,(B395-B394)/B394)</f>
        <v>1.9331533820260531E-2</v>
      </c>
      <c r="F395">
        <f>IF(C395&gt;D395,1,0)</f>
        <v>1</v>
      </c>
      <c r="G395" t="str">
        <f>IF(F395&gt;F394,"BUY",IF(F395&lt;F394,"SELL","HOLD"))</f>
        <v>HOLD</v>
      </c>
      <c r="H395" s="7">
        <f>F394*E395</f>
        <v>1.9331533820260531E-2</v>
      </c>
      <c r="I395" s="12">
        <f>I394*(1+E395)</f>
        <v>1.4480911295325105</v>
      </c>
      <c r="J395" s="12">
        <f>J394*(1+H395)</f>
        <v>1.4485812602245178</v>
      </c>
      <c r="K395" s="7">
        <f>I395/MAX(I$2:I395)-1</f>
        <v>-1.3863287250384104E-2</v>
      </c>
      <c r="L395" s="7">
        <f>J395/MAX(J$2:J395)-1</f>
        <v>-1.3863287250384104E-2</v>
      </c>
    </row>
    <row r="396" spans="1:12" x14ac:dyDescent="0.25">
      <c r="A396" s="1">
        <v>44384</v>
      </c>
      <c r="B396" s="9">
        <v>260.07</v>
      </c>
      <c r="C396" s="9">
        <f>AVERAGE(B347:B396)</f>
        <v>243.59600000000009</v>
      </c>
      <c r="D396" s="9">
        <f>AVERAGE(B197:B396)</f>
        <v>217.98620000000003</v>
      </c>
      <c r="E396" s="7">
        <f>IF(B395=0,0,(B396-B395)/B395)</f>
        <v>1.2773083063982135E-2</v>
      </c>
      <c r="F396">
        <f>IF(C396&gt;D396,1,0)</f>
        <v>1</v>
      </c>
      <c r="G396" t="str">
        <f>IF(F396&gt;F395,"BUY",IF(F396&lt;F395,"SELL","HOLD"))</f>
        <v>HOLD</v>
      </c>
      <c r="H396" s="7">
        <f>F395*E396</f>
        <v>1.2773083063982135E-2</v>
      </c>
      <c r="I396" s="12">
        <f>I395*(1+E396)</f>
        <v>1.4665877178142448</v>
      </c>
      <c r="J396" s="12">
        <f>J395*(1+H396)</f>
        <v>1.4670841089862934</v>
      </c>
      <c r="K396" s="7">
        <f>I396/MAX(I$2:I396)-1</f>
        <v>-1.2672811059911693E-3</v>
      </c>
      <c r="L396" s="7">
        <f>J396/MAX(J$2:J396)-1</f>
        <v>-1.2672811059910583E-3</v>
      </c>
    </row>
    <row r="397" spans="1:12" x14ac:dyDescent="0.25">
      <c r="A397" s="1">
        <v>44385</v>
      </c>
      <c r="B397" s="9">
        <v>259.11</v>
      </c>
      <c r="C397" s="9">
        <f>AVERAGE(B348:B397)</f>
        <v>244.05520000000013</v>
      </c>
      <c r="D397" s="9">
        <f>AVERAGE(B198:B397)</f>
        <v>218.38820000000004</v>
      </c>
      <c r="E397" s="7">
        <f>IF(B396=0,0,(B397-B396)/B396)</f>
        <v>-3.6913138770330277E-3</v>
      </c>
      <c r="F397">
        <f>IF(C397&gt;D397,1,0)</f>
        <v>1</v>
      </c>
      <c r="G397" t="str">
        <f>IF(F397&gt;F396,"BUY",IF(F397&lt;F396,"SELL","HOLD"))</f>
        <v>HOLD</v>
      </c>
      <c r="H397" s="7">
        <f>F396*E397</f>
        <v>-3.6913138770330277E-3</v>
      </c>
      <c r="I397" s="12">
        <f>I396*(1+E397)</f>
        <v>1.4611740822195909</v>
      </c>
      <c r="J397" s="12">
        <f>J396*(1+H397)</f>
        <v>1.4616686410560176</v>
      </c>
      <c r="K397" s="7">
        <f>I397/MAX(I$2:I397)-1</f>
        <v>-4.9539170506914809E-3</v>
      </c>
      <c r="L397" s="7">
        <f>J397/MAX(J$2:J397)-1</f>
        <v>-4.9539170506914809E-3</v>
      </c>
    </row>
    <row r="398" spans="1:12" x14ac:dyDescent="0.25">
      <c r="A398" s="1">
        <v>44386</v>
      </c>
      <c r="B398" s="9">
        <v>254.94</v>
      </c>
      <c r="C398" s="9">
        <f>AVERAGE(B349:B398)</f>
        <v>244.4946000000001</v>
      </c>
      <c r="D398" s="9">
        <f>AVERAGE(B199:B398)</f>
        <v>218.77750000000003</v>
      </c>
      <c r="E398" s="7">
        <f>IF(B397=0,0,(B398-B397)/B397)</f>
        <v>-1.6093551001505214E-2</v>
      </c>
      <c r="F398">
        <f>IF(C398&gt;D398,1,0)</f>
        <v>1</v>
      </c>
      <c r="G398" t="str">
        <f>IF(F398&gt;F397,"BUY",IF(F398&lt;F397,"SELL","HOLD"))</f>
        <v>HOLD</v>
      </c>
      <c r="H398" s="7">
        <f>F397*E398</f>
        <v>-1.6093551001505214E-2</v>
      </c>
      <c r="I398" s="12">
        <f>I397*(1+E398)</f>
        <v>1.4376586026053124</v>
      </c>
      <c r="J398" s="12">
        <f>J397*(1+H398)</f>
        <v>1.4381452022338816</v>
      </c>
      <c r="K398" s="7">
        <f>I398/MAX(I$2:I398)-1</f>
        <v>-2.0967741935484119E-2</v>
      </c>
      <c r="L398" s="7">
        <f>J398/MAX(J$2:J398)-1</f>
        <v>-2.096774193548423E-2</v>
      </c>
    </row>
    <row r="399" spans="1:12" x14ac:dyDescent="0.25">
      <c r="A399" s="1">
        <v>44389</v>
      </c>
      <c r="B399" s="9">
        <v>258.63</v>
      </c>
      <c r="C399" s="9">
        <f>AVERAGE(B350:B399)</f>
        <v>245.06900000000007</v>
      </c>
      <c r="D399" s="9">
        <f>AVERAGE(B200:B399)</f>
        <v>219.18225000000001</v>
      </c>
      <c r="E399" s="7">
        <f>IF(B398=0,0,(B399-B398)/B398)</f>
        <v>1.4473993880913147E-2</v>
      </c>
      <c r="F399">
        <f>IF(C399&gt;D399,1,0)</f>
        <v>1</v>
      </c>
      <c r="G399" t="str">
        <f>IF(F399&gt;F398,"BUY",IF(F399&lt;F398,"SELL","HOLD"))</f>
        <v>HOLD</v>
      </c>
      <c r="H399" s="7">
        <f>F398*E399</f>
        <v>1.4473993880913147E-2</v>
      </c>
      <c r="I399" s="12">
        <f>I398*(1+E399)</f>
        <v>1.4584672644222638</v>
      </c>
      <c r="J399" s="12">
        <f>J398*(1+H399)</f>
        <v>1.4589609070908793</v>
      </c>
      <c r="K399" s="7">
        <f>I399/MAX(I$2:I399)-1</f>
        <v>-6.7972350230417478E-3</v>
      </c>
      <c r="L399" s="7">
        <f>J399/MAX(J$2:J399)-1</f>
        <v>-6.7972350230418588E-3</v>
      </c>
    </row>
    <row r="400" spans="1:12" x14ac:dyDescent="0.25">
      <c r="A400" s="1">
        <v>44390</v>
      </c>
      <c r="B400" s="9">
        <v>258.60000000000002</v>
      </c>
      <c r="C400" s="9">
        <f>AVERAGE(B351:B400)</f>
        <v>245.67100000000011</v>
      </c>
      <c r="D400" s="9">
        <f>AVERAGE(B201:B400)</f>
        <v>219.5849</v>
      </c>
      <c r="E400" s="7">
        <f>IF(B399=0,0,(B400-B399)/B399)</f>
        <v>-1.1599582415022509E-4</v>
      </c>
      <c r="F400">
        <f>IF(C400&gt;D400,1,0)</f>
        <v>1</v>
      </c>
      <c r="G400" t="str">
        <f>IF(F400&gt;F399,"BUY",IF(F400&lt;F399,"SELL","HOLD"))</f>
        <v>HOLD</v>
      </c>
      <c r="H400" s="7">
        <f>F399*E400</f>
        <v>-1.1599582415022509E-4</v>
      </c>
      <c r="I400" s="12">
        <f>I399*(1+E400)</f>
        <v>1.458298088309931</v>
      </c>
      <c r="J400" s="12">
        <f>J399*(1+H400)</f>
        <v>1.4587916737180584</v>
      </c>
      <c r="K400" s="7">
        <f>I400/MAX(I$2:I400)-1</f>
        <v>-6.9124423963136117E-3</v>
      </c>
      <c r="L400" s="7">
        <f>J400/MAX(J$2:J400)-1</f>
        <v>-6.9124423963136117E-3</v>
      </c>
    </row>
    <row r="401" spans="1:12" x14ac:dyDescent="0.25">
      <c r="A401" s="1">
        <v>44391</v>
      </c>
      <c r="B401" s="9">
        <v>262.06</v>
      </c>
      <c r="C401" s="9">
        <f>AVERAGE(B352:B401)</f>
        <v>246.34760000000006</v>
      </c>
      <c r="D401" s="9">
        <f>AVERAGE(B202:B401)</f>
        <v>220.01575</v>
      </c>
      <c r="E401" s="7">
        <f>IF(B400=0,0,(B401-B400)/B400)</f>
        <v>1.3379737045630237E-2</v>
      </c>
      <c r="F401">
        <f>IF(C401&gt;D401,1,0)</f>
        <v>1</v>
      </c>
      <c r="G401" t="str">
        <f>IF(F401&gt;F400,"BUY",IF(F401&lt;F400,"SELL","HOLD"))</f>
        <v>HOLD</v>
      </c>
      <c r="H401" s="7">
        <f>F400*E401</f>
        <v>1.3379737045630237E-2</v>
      </c>
      <c r="I401" s="12">
        <f>I400*(1+E401)</f>
        <v>1.4778097332656632</v>
      </c>
      <c r="J401" s="12">
        <f>J400*(1+H401)</f>
        <v>1.4783099227167611</v>
      </c>
      <c r="K401" s="7">
        <f>I401/MAX(I$2:I401)-1</f>
        <v>0</v>
      </c>
      <c r="L401" s="7">
        <f>J401/MAX(J$2:J401)-1</f>
        <v>0</v>
      </c>
    </row>
    <row r="402" spans="1:12" x14ac:dyDescent="0.25">
      <c r="A402" s="1">
        <v>44392</v>
      </c>
      <c r="B402" s="9">
        <v>258.14</v>
      </c>
      <c r="C402" s="9">
        <f>AVERAGE(B353:B402)</f>
        <v>246.92700000000005</v>
      </c>
      <c r="D402" s="9">
        <f>AVERAGE(B203:B402)</f>
        <v>220.42195000000001</v>
      </c>
      <c r="E402" s="7">
        <f>IF(B401=0,0,(B402-B401)/B401)</f>
        <v>-1.4958406471800412E-2</v>
      </c>
      <c r="F402">
        <f>IF(C402&gt;D402,1,0)</f>
        <v>1</v>
      </c>
      <c r="G402" t="str">
        <f>IF(F402&gt;F401,"BUY",IF(F402&lt;F401,"SELL","HOLD"))</f>
        <v>HOLD</v>
      </c>
      <c r="H402" s="7">
        <f>F401*E402</f>
        <v>-1.4958406471800412E-2</v>
      </c>
      <c r="I402" s="12">
        <f>I401*(1+E402)</f>
        <v>1.4557040545874924</v>
      </c>
      <c r="J402" s="12">
        <f>J401*(1+H402)</f>
        <v>1.4561967620014677</v>
      </c>
      <c r="K402" s="7">
        <f>I402/MAX(I$2:I402)-1</f>
        <v>-1.4958406471800467E-2</v>
      </c>
      <c r="L402" s="7">
        <f>J402/MAX(J$2:J402)-1</f>
        <v>-1.4958406471800578E-2</v>
      </c>
    </row>
    <row r="403" spans="1:12" x14ac:dyDescent="0.25">
      <c r="A403" s="1">
        <v>44393</v>
      </c>
      <c r="B403" s="9">
        <v>256.85000000000002</v>
      </c>
      <c r="C403" s="9">
        <f>AVERAGE(B354:B403)</f>
        <v>247.40820000000002</v>
      </c>
      <c r="D403" s="9">
        <f>AVERAGE(B204:B403)</f>
        <v>220.81440000000003</v>
      </c>
      <c r="E403" s="7">
        <f>IF(B402=0,0,(B403-B402)/B402)</f>
        <v>-4.9972882931741056E-3</v>
      </c>
      <c r="F403">
        <f>IF(C403&gt;D403,1,0)</f>
        <v>1</v>
      </c>
      <c r="G403" t="str">
        <f>IF(F403&gt;F402,"BUY",IF(F403&lt;F402,"SELL","HOLD"))</f>
        <v>HOLD</v>
      </c>
      <c r="H403" s="7">
        <f>F402*E403</f>
        <v>-4.9972882931741056E-3</v>
      </c>
      <c r="I403" s="12">
        <f>I402*(1+E403)</f>
        <v>1.4484294817571761</v>
      </c>
      <c r="J403" s="12">
        <f>J402*(1+H403)</f>
        <v>1.4489197269701597</v>
      </c>
      <c r="K403" s="7">
        <f>I403/MAX(I$2:I403)-1</f>
        <v>-1.9880943295428555E-2</v>
      </c>
      <c r="L403" s="7">
        <f>J403/MAX(J$2:J403)-1</f>
        <v>-1.9880943295428666E-2</v>
      </c>
    </row>
    <row r="404" spans="1:12" x14ac:dyDescent="0.25">
      <c r="A404" s="1">
        <v>44396</v>
      </c>
      <c r="B404" s="9">
        <v>257.12</v>
      </c>
      <c r="C404" s="9">
        <f>AVERAGE(B355:B404)</f>
        <v>247.85020000000003</v>
      </c>
      <c r="D404" s="9">
        <f>AVERAGE(B205:B404)</f>
        <v>221.19525000000002</v>
      </c>
      <c r="E404" s="7">
        <f>IF(B403=0,0,(B404-B403)/B403)</f>
        <v>1.0511971968074042E-3</v>
      </c>
      <c r="F404">
        <f>IF(C404&gt;D404,1,0)</f>
        <v>1</v>
      </c>
      <c r="G404" t="str">
        <f>IF(F404&gt;F403,"BUY",IF(F404&lt;F403,"SELL","HOLD"))</f>
        <v>HOLD</v>
      </c>
      <c r="H404" s="7">
        <f>F403*E404</f>
        <v>1.0511971968074042E-3</v>
      </c>
      <c r="I404" s="12">
        <f>I403*(1+E404)</f>
        <v>1.4499520667681725</v>
      </c>
      <c r="J404" s="12">
        <f>J403*(1+H404)</f>
        <v>1.4504428273255499</v>
      </c>
      <c r="K404" s="7">
        <f>I404/MAX(I$2:I404)-1</f>
        <v>-1.885064489048327E-2</v>
      </c>
      <c r="L404" s="7">
        <f>J404/MAX(J$2:J404)-1</f>
        <v>-1.8850644890483159E-2</v>
      </c>
    </row>
    <row r="405" spans="1:12" x14ac:dyDescent="0.25">
      <c r="A405" s="1">
        <v>44397</v>
      </c>
      <c r="B405" s="9">
        <v>257.5</v>
      </c>
      <c r="C405" s="9">
        <f>AVERAGE(B356:B405)</f>
        <v>248.30280000000002</v>
      </c>
      <c r="D405" s="9">
        <f>AVERAGE(B206:B405)</f>
        <v>221.5652</v>
      </c>
      <c r="E405" s="7">
        <f>IF(B404=0,0,(B405-B404)/B404)</f>
        <v>1.4779091474797583E-3</v>
      </c>
      <c r="F405">
        <f>IF(C405&gt;D405,1,0)</f>
        <v>1</v>
      </c>
      <c r="G405" t="str">
        <f>IF(F405&gt;F404,"BUY",IF(F405&lt;F404,"SELL","HOLD"))</f>
        <v>HOLD</v>
      </c>
      <c r="H405" s="7">
        <f>F404*E405</f>
        <v>1.4779091474797583E-3</v>
      </c>
      <c r="I405" s="12">
        <f>I404*(1+E405)</f>
        <v>1.4520949641910563</v>
      </c>
      <c r="J405" s="12">
        <f>J404*(1+H405)</f>
        <v>1.4525864500479506</v>
      </c>
      <c r="K405" s="7">
        <f>I405/MAX(I$2:I405)-1</f>
        <v>-1.7400595283523002E-2</v>
      </c>
      <c r="L405" s="7">
        <f>J405/MAX(J$2:J405)-1</f>
        <v>-1.7400595283523002E-2</v>
      </c>
    </row>
    <row r="406" spans="1:12" x14ac:dyDescent="0.25">
      <c r="A406" s="1">
        <v>44398</v>
      </c>
      <c r="B406" s="9">
        <v>256.61</v>
      </c>
      <c r="C406" s="9">
        <f>AVERAGE(B357:B406)</f>
        <v>248.73380000000006</v>
      </c>
      <c r="D406" s="9">
        <f>AVERAGE(B207:B406)</f>
        <v>221.94450000000001</v>
      </c>
      <c r="E406" s="7">
        <f>IF(B405=0,0,(B406-B405)/B405)</f>
        <v>-3.4563106796115977E-3</v>
      </c>
      <c r="F406">
        <f>IF(C406&gt;D406,1,0)</f>
        <v>1</v>
      </c>
      <c r="G406" t="str">
        <f>IF(F406&gt;F405,"BUY",IF(F406&lt;F405,"SELL","HOLD"))</f>
        <v>HOLD</v>
      </c>
      <c r="H406" s="7">
        <f>F405*E406</f>
        <v>-3.4563106796115977E-3</v>
      </c>
      <c r="I406" s="12">
        <f>I405*(1+E406)</f>
        <v>1.4470760728585126</v>
      </c>
      <c r="J406" s="12">
        <f>J405*(1+H406)</f>
        <v>1.4475658599875907</v>
      </c>
      <c r="K406" s="7">
        <f>I406/MAX(I$2:I406)-1</f>
        <v>-2.0796764099824561E-2</v>
      </c>
      <c r="L406" s="7">
        <f>J406/MAX(J$2:J406)-1</f>
        <v>-2.0796764099824561E-2</v>
      </c>
    </row>
    <row r="407" spans="1:12" x14ac:dyDescent="0.25">
      <c r="A407" s="1">
        <v>44399</v>
      </c>
      <c r="B407" s="9">
        <v>258.45999999999998</v>
      </c>
      <c r="C407" s="9">
        <f>AVERAGE(B358:B407)</f>
        <v>249.24420000000001</v>
      </c>
      <c r="D407" s="9">
        <f>AVERAGE(B208:B407)</f>
        <v>222.34185000000002</v>
      </c>
      <c r="E407" s="7">
        <f>IF(B406=0,0,(B407-B406)/B406)</f>
        <v>7.2093838899495956E-3</v>
      </c>
      <c r="F407">
        <f>IF(C407&gt;D407,1,0)</f>
        <v>1</v>
      </c>
      <c r="G407" t="str">
        <f>IF(F407&gt;F406,"BUY",IF(F407&lt;F406,"SELL","HOLD"))</f>
        <v>HOLD</v>
      </c>
      <c r="H407" s="7">
        <f>F406*E407</f>
        <v>7.2093838899495956E-3</v>
      </c>
      <c r="I407" s="12">
        <f>I406*(1+E407)</f>
        <v>1.4575085997857102</v>
      </c>
      <c r="J407" s="12">
        <f>J406*(1+H407)</f>
        <v>1.4580019179782262</v>
      </c>
      <c r="K407" s="7">
        <f>I407/MAX(I$2:I407)-1</f>
        <v>-1.3737312065939311E-2</v>
      </c>
      <c r="L407" s="7">
        <f>J407/MAX(J$2:J407)-1</f>
        <v>-1.3737312065939422E-2</v>
      </c>
    </row>
    <row r="408" spans="1:12" x14ac:dyDescent="0.25">
      <c r="A408" s="1">
        <v>44400</v>
      </c>
      <c r="B408" s="9">
        <v>255.95</v>
      </c>
      <c r="C408" s="9">
        <f>AVERAGE(B359:B408)</f>
        <v>249.70060000000001</v>
      </c>
      <c r="D408" s="9">
        <f>AVERAGE(B209:B408)</f>
        <v>222.71979999999999</v>
      </c>
      <c r="E408" s="7">
        <f>IF(B407=0,0,(B408-B407)/B407)</f>
        <v>-9.7113673295674031E-3</v>
      </c>
      <c r="F408">
        <f>IF(C408&gt;D408,1,0)</f>
        <v>1</v>
      </c>
      <c r="G408" t="str">
        <f>IF(F408&gt;F407,"BUY",IF(F408&lt;F407,"SELL","HOLD"))</f>
        <v>HOLD</v>
      </c>
      <c r="H408" s="7">
        <f>F407*E408</f>
        <v>-9.7113673295674031E-3</v>
      </c>
      <c r="I408" s="12">
        <f>I407*(1+E408)</f>
        <v>1.4433541983871876</v>
      </c>
      <c r="J408" s="12">
        <f>J407*(1+H408)</f>
        <v>1.4438427257855257</v>
      </c>
      <c r="K408" s="7">
        <f>I408/MAX(I$2:I408)-1</f>
        <v>-2.3315271311913577E-2</v>
      </c>
      <c r="L408" s="7">
        <f>J408/MAX(J$2:J408)-1</f>
        <v>-2.3315271311913577E-2</v>
      </c>
    </row>
    <row r="409" spans="1:12" x14ac:dyDescent="0.25">
      <c r="A409" s="1">
        <v>44403</v>
      </c>
      <c r="B409" s="9">
        <v>255.85</v>
      </c>
      <c r="C409" s="9">
        <f>AVERAGE(B360:B409)</f>
        <v>250.16380000000001</v>
      </c>
      <c r="D409" s="9">
        <f>AVERAGE(B210:B409)</f>
        <v>223.09034999999997</v>
      </c>
      <c r="E409" s="7">
        <f>IF(B408=0,0,(B409-B408)/B408)</f>
        <v>-3.9070130884936245E-4</v>
      </c>
      <c r="F409">
        <f>IF(C409&gt;D409,1,0)</f>
        <v>1</v>
      </c>
      <c r="G409" t="str">
        <f>IF(F409&gt;F408,"BUY",IF(F409&lt;F408,"SELL","HOLD"))</f>
        <v>HOLD</v>
      </c>
      <c r="H409" s="7">
        <f>F408*E409</f>
        <v>-3.9070130884936245E-4</v>
      </c>
      <c r="I409" s="12">
        <f>I408*(1+E409)</f>
        <v>1.4427902780127446</v>
      </c>
      <c r="J409" s="12">
        <f>J408*(1+H409)</f>
        <v>1.4432786145427887</v>
      </c>
      <c r="K409" s="7">
        <f>I409/MAX(I$2:I409)-1</f>
        <v>-2.3696863313745209E-2</v>
      </c>
      <c r="L409" s="7">
        <f>J409/MAX(J$2:J409)-1</f>
        <v>-2.3696863313745209E-2</v>
      </c>
    </row>
    <row r="410" spans="1:12" x14ac:dyDescent="0.25">
      <c r="A410" s="1">
        <v>44404</v>
      </c>
      <c r="B410" s="9">
        <v>256.41000000000003</v>
      </c>
      <c r="C410" s="9">
        <f>AVERAGE(B361:B410)</f>
        <v>250.61859999999996</v>
      </c>
      <c r="D410" s="9">
        <f>AVERAGE(B211:B410)</f>
        <v>223.45669999999996</v>
      </c>
      <c r="E410" s="7">
        <f>IF(B409=0,0,(B410-B409)/B409)</f>
        <v>2.1887824897402022E-3</v>
      </c>
      <c r="F410">
        <f>IF(C410&gt;D410,1,0)</f>
        <v>1</v>
      </c>
      <c r="G410" t="str">
        <f>IF(F410&gt;F409,"BUY",IF(F410&lt;F409,"SELL","HOLD"))</f>
        <v>HOLD</v>
      </c>
      <c r="H410" s="7">
        <f>F409*E410</f>
        <v>2.1887824897402022E-3</v>
      </c>
      <c r="I410" s="12">
        <f>I409*(1+E410)</f>
        <v>1.4459482321096262</v>
      </c>
      <c r="J410" s="12">
        <f>J409*(1+H410)</f>
        <v>1.4464376375021164</v>
      </c>
      <c r="K410" s="7">
        <f>I410/MAX(I$2:I410)-1</f>
        <v>-2.1559948103487936E-2</v>
      </c>
      <c r="L410" s="7">
        <f>J410/MAX(J$2:J410)-1</f>
        <v>-2.1559948103487936E-2</v>
      </c>
    </row>
    <row r="411" spans="1:12" x14ac:dyDescent="0.25">
      <c r="A411" s="1">
        <v>44405</v>
      </c>
      <c r="B411" s="9">
        <v>257.99</v>
      </c>
      <c r="C411" s="9">
        <f>AVERAGE(B362:B411)</f>
        <v>251.13899999999995</v>
      </c>
      <c r="D411" s="9">
        <f>AVERAGE(B212:B411)</f>
        <v>223.78719999999998</v>
      </c>
      <c r="E411" s="7">
        <f>IF(B410=0,0,(B411-B410)/B410)</f>
        <v>6.1620061620060998E-3</v>
      </c>
      <c r="F411">
        <f>IF(C411&gt;D411,1,0)</f>
        <v>1</v>
      </c>
      <c r="G411" t="str">
        <f>IF(F411&gt;F410,"BUY",IF(F411&lt;F410,"SELL","HOLD"))</f>
        <v>HOLD</v>
      </c>
      <c r="H411" s="7">
        <f>F410*E411</f>
        <v>6.1620061620060998E-3</v>
      </c>
      <c r="I411" s="12">
        <f>I410*(1+E411)</f>
        <v>1.4548581740258275</v>
      </c>
      <c r="J411" s="12">
        <f>J410*(1+H411)</f>
        <v>1.455350595137362</v>
      </c>
      <c r="K411" s="7">
        <f>I411/MAX(I$2:I411)-1</f>
        <v>-1.5530794474548082E-2</v>
      </c>
      <c r="L411" s="7">
        <f>J411/MAX(J$2:J411)-1</f>
        <v>-1.5530794474548082E-2</v>
      </c>
    </row>
    <row r="412" spans="1:12" x14ac:dyDescent="0.25">
      <c r="A412" s="1">
        <v>44406</v>
      </c>
      <c r="B412" s="9">
        <v>260.08</v>
      </c>
      <c r="C412" s="9">
        <f>AVERAGE(B363:B412)</f>
        <v>251.67239999999995</v>
      </c>
      <c r="D412" s="9">
        <f>AVERAGE(B213:B412)</f>
        <v>224.12020000000001</v>
      </c>
      <c r="E412" s="7">
        <f>IF(B411=0,0,(B412-B411)/B411)</f>
        <v>8.1010891895033719E-3</v>
      </c>
      <c r="F412">
        <f>IF(C412&gt;D412,1,0)</f>
        <v>1</v>
      </c>
      <c r="G412" t="str">
        <f>IF(F412&gt;F411,"BUY",IF(F412&lt;F411,"SELL","HOLD"))</f>
        <v>HOLD</v>
      </c>
      <c r="H412" s="7">
        <f>F411*E412</f>
        <v>8.1010891895033719E-3</v>
      </c>
      <c r="I412" s="12">
        <f>I411*(1+E412)</f>
        <v>1.4666441098516889</v>
      </c>
      <c r="J412" s="12">
        <f>J411*(1+H412)</f>
        <v>1.4671405201105667</v>
      </c>
      <c r="K412" s="7">
        <f>I412/MAX(I$2:I412)-1</f>
        <v>-7.5555216362667155E-3</v>
      </c>
      <c r="L412" s="7">
        <f>J412/MAX(J$2:J412)-1</f>
        <v>-7.5555216362668265E-3</v>
      </c>
    </row>
    <row r="413" spans="1:12" x14ac:dyDescent="0.25">
      <c r="A413" s="1">
        <v>44407</v>
      </c>
      <c r="B413" s="9">
        <v>257.42</v>
      </c>
      <c r="C413" s="9">
        <f>AVERAGE(B364:B413)</f>
        <v>252.07639999999995</v>
      </c>
      <c r="D413" s="9">
        <f>AVERAGE(B214:B413)</f>
        <v>224.42524999999998</v>
      </c>
      <c r="E413" s="7">
        <f>IF(B412=0,0,(B413-B412)/B412)</f>
        <v>-1.0227622270070626E-2</v>
      </c>
      <c r="F413">
        <f>IF(C413&gt;D413,1,0)</f>
        <v>1</v>
      </c>
      <c r="G413" t="str">
        <f>IF(F413&gt;F412,"BUY",IF(F413&lt;F412,"SELL","HOLD"))</f>
        <v>HOLD</v>
      </c>
      <c r="H413" s="7">
        <f>F412*E413</f>
        <v>-1.0227622270070626E-2</v>
      </c>
      <c r="I413" s="12">
        <f>I412*(1+E413)</f>
        <v>1.4516438278915018</v>
      </c>
      <c r="J413" s="12">
        <f>J412*(1+H413)</f>
        <v>1.4521351610537607</v>
      </c>
      <c r="K413" s="7">
        <f>I413/MAX(I$2:I413)-1</f>
        <v>-1.7705868884988374E-2</v>
      </c>
      <c r="L413" s="7">
        <f>J413/MAX(J$2:J413)-1</f>
        <v>-1.7705868884988485E-2</v>
      </c>
    </row>
    <row r="414" spans="1:12" x14ac:dyDescent="0.25">
      <c r="A414" s="1">
        <v>44410</v>
      </c>
      <c r="B414" s="9">
        <v>253.72</v>
      </c>
      <c r="C414" s="9">
        <f>AVERAGE(B365:B414)</f>
        <v>252.40679999999992</v>
      </c>
      <c r="D414" s="9">
        <f>AVERAGE(B215:B414)</f>
        <v>224.69905</v>
      </c>
      <c r="E414" s="7">
        <f>IF(B413=0,0,(B414-B413)/B413)</f>
        <v>-1.4373397560407182E-2</v>
      </c>
      <c r="F414">
        <f>IF(C414&gt;D414,1,0)</f>
        <v>1</v>
      </c>
      <c r="G414" t="str">
        <f>IF(F414&gt;F413,"BUY",IF(F414&lt;F413,"SELL","HOLD"))</f>
        <v>HOLD</v>
      </c>
      <c r="H414" s="7">
        <f>F413*E414</f>
        <v>-1.4373397560407182E-2</v>
      </c>
      <c r="I414" s="12">
        <f>I413*(1+E414)</f>
        <v>1.4307787740371058</v>
      </c>
      <c r="J414" s="12">
        <f>J413*(1+H414)</f>
        <v>1.431263045072489</v>
      </c>
      <c r="K414" s="7">
        <f>I414/MAX(I$2:I414)-1</f>
        <v>-3.1824772952759206E-2</v>
      </c>
      <c r="L414" s="7">
        <f>J414/MAX(J$2:J414)-1</f>
        <v>-3.1824772952759317E-2</v>
      </c>
    </row>
    <row r="415" spans="1:12" x14ac:dyDescent="0.25">
      <c r="A415" s="1">
        <v>44411</v>
      </c>
      <c r="B415" s="9">
        <v>257.22000000000003</v>
      </c>
      <c r="C415" s="9">
        <f>AVERAGE(B366:B415)</f>
        <v>252.78339999999992</v>
      </c>
      <c r="D415" s="9">
        <f>AVERAGE(B216:B415)</f>
        <v>224.9811</v>
      </c>
      <c r="E415" s="7">
        <f>IF(B414=0,0,(B415-B414)/B414)</f>
        <v>1.3794734352830003E-2</v>
      </c>
      <c r="F415">
        <f>IF(C415&gt;D415,1,0)</f>
        <v>1</v>
      </c>
      <c r="G415" t="str">
        <f>IF(F415&gt;F414,"BUY",IF(F415&lt;F414,"SELL","HOLD"))</f>
        <v>HOLD</v>
      </c>
      <c r="H415" s="7">
        <f>F414*E415</f>
        <v>1.3794734352830003E-2</v>
      </c>
      <c r="I415" s="12">
        <f>I414*(1+E415)</f>
        <v>1.4505159871426154</v>
      </c>
      <c r="J415" s="12">
        <f>J414*(1+H415)</f>
        <v>1.4510069385682864</v>
      </c>
      <c r="K415" s="7">
        <f>I415/MAX(I$2:I415)-1</f>
        <v>-1.8469052888651749E-2</v>
      </c>
      <c r="L415" s="7">
        <f>J415/MAX(J$2:J415)-1</f>
        <v>-1.846905288865186E-2</v>
      </c>
    </row>
    <row r="416" spans="1:12" x14ac:dyDescent="0.25">
      <c r="A416" s="1">
        <v>44412</v>
      </c>
      <c r="B416" s="9">
        <v>258.33</v>
      </c>
      <c r="C416" s="9">
        <f>AVERAGE(B367:B416)</f>
        <v>253.14439999999991</v>
      </c>
      <c r="D416" s="9">
        <f>AVERAGE(B217:B416)</f>
        <v>225.27099999999999</v>
      </c>
      <c r="E416" s="7">
        <f>IF(B415=0,0,(B416-B415)/B415)</f>
        <v>4.3153720550499833E-3</v>
      </c>
      <c r="F416">
        <f>IF(C416&gt;D416,1,0)</f>
        <v>1</v>
      </c>
      <c r="G416" t="str">
        <f>IF(F416&gt;F415,"BUY",IF(F416&lt;F415,"SELL","HOLD"))</f>
        <v>HOLD</v>
      </c>
      <c r="H416" s="7">
        <f>F415*E416</f>
        <v>4.3153720550499833E-3</v>
      </c>
      <c r="I416" s="12">
        <f>I415*(1+E416)</f>
        <v>1.4567755032989338</v>
      </c>
      <c r="J416" s="12">
        <f>J415*(1+H416)</f>
        <v>1.4572685733626676</v>
      </c>
      <c r="K416" s="7">
        <f>I416/MAX(I$2:I416)-1</f>
        <v>-1.4233381668320777E-2</v>
      </c>
      <c r="L416" s="7">
        <f>J416/MAX(J$2:J416)-1</f>
        <v>-1.4233381668320777E-2</v>
      </c>
    </row>
    <row r="417" spans="1:12" x14ac:dyDescent="0.25">
      <c r="A417" s="1">
        <v>44413</v>
      </c>
      <c r="B417" s="9">
        <v>256.66000000000003</v>
      </c>
      <c r="C417" s="9">
        <f>AVERAGE(B368:B417)</f>
        <v>253.48659999999992</v>
      </c>
      <c r="D417" s="9">
        <f>AVERAGE(B218:B417)</f>
        <v>225.54190000000003</v>
      </c>
      <c r="E417" s="7">
        <f>IF(B416=0,0,(B417-B416)/B416)</f>
        <v>-6.4645995432197545E-3</v>
      </c>
      <c r="F417">
        <f>IF(C417&gt;D417,1,0)</f>
        <v>1</v>
      </c>
      <c r="G417" t="str">
        <f>IF(F417&gt;F416,"BUY",IF(F417&lt;F416,"SELL","HOLD"))</f>
        <v>HOLD</v>
      </c>
      <c r="H417" s="7">
        <f>F416*E417</f>
        <v>-6.4645995432197545E-3</v>
      </c>
      <c r="I417" s="12">
        <f>I416*(1+E417)</f>
        <v>1.4473580330457338</v>
      </c>
      <c r="J417" s="12">
        <f>J416*(1+H417)</f>
        <v>1.4478479156089588</v>
      </c>
      <c r="K417" s="7">
        <f>I417/MAX(I$2:I417)-1</f>
        <v>-2.0605968098908911E-2</v>
      </c>
      <c r="L417" s="7">
        <f>J417/MAX(J$2:J417)-1</f>
        <v>-2.0605968098909133E-2</v>
      </c>
    </row>
    <row r="418" spans="1:12" x14ac:dyDescent="0.25">
      <c r="A418" s="1">
        <v>44414</v>
      </c>
      <c r="B418" s="9">
        <v>260.89999999999998</v>
      </c>
      <c r="C418" s="9">
        <f>AVERAGE(B369:B418)</f>
        <v>253.89799999999997</v>
      </c>
      <c r="D418" s="9">
        <f>AVERAGE(B219:B418)</f>
        <v>225.84190000000001</v>
      </c>
      <c r="E418" s="7">
        <f>IF(B417=0,0,(B418-B417)/B417)</f>
        <v>1.6519909608041578E-2</v>
      </c>
      <c r="F418">
        <f>IF(C418&gt;D418,1,0)</f>
        <v>1</v>
      </c>
      <c r="G418" t="str">
        <f>IF(F418&gt;F417,"BUY",IF(F418&lt;F417,"SELL","HOLD"))</f>
        <v>HOLD</v>
      </c>
      <c r="H418" s="7">
        <f>F417*E418</f>
        <v>1.6519909608041578E-2</v>
      </c>
      <c r="I418" s="12">
        <f>I417*(1+E418)</f>
        <v>1.471268256922122</v>
      </c>
      <c r="J418" s="12">
        <f>J417*(1+H418)</f>
        <v>1.4717662323010101</v>
      </c>
      <c r="K418" s="7">
        <f>I418/MAX(I$2:I418)-1</f>
        <v>-4.4264672212476208E-3</v>
      </c>
      <c r="L418" s="7">
        <f>J418/MAX(J$2:J418)-1</f>
        <v>-4.4264672212477318E-3</v>
      </c>
    </row>
    <row r="419" spans="1:12" x14ac:dyDescent="0.25">
      <c r="A419" s="1">
        <v>44417</v>
      </c>
      <c r="B419" s="9">
        <v>261.45999999999998</v>
      </c>
      <c r="C419" s="9">
        <f>AVERAGE(B370:B419)</f>
        <v>254.31519999999998</v>
      </c>
      <c r="D419" s="9">
        <f>AVERAGE(B220:B419)</f>
        <v>226.14605000000003</v>
      </c>
      <c r="E419" s="7">
        <f>IF(B418=0,0,(B419-B418)/B418)</f>
        <v>2.1464162514373414E-3</v>
      </c>
      <c r="F419">
        <f>IF(C419&gt;D419,1,0)</f>
        <v>1</v>
      </c>
      <c r="G419" t="str">
        <f>IF(F419&gt;F418,"BUY",IF(F419&lt;F418,"SELL","HOLD"))</f>
        <v>HOLD</v>
      </c>
      <c r="H419" s="7">
        <f>F418*E419</f>
        <v>2.1464162514373414E-3</v>
      </c>
      <c r="I419" s="12">
        <f>I418*(1+E419)</f>
        <v>1.4744262110190036</v>
      </c>
      <c r="J419" s="12">
        <f>J418*(1+H419)</f>
        <v>1.4749252552603376</v>
      </c>
      <c r="K419" s="7">
        <f>I419/MAX(I$2:I419)-1</f>
        <v>-2.2895520109904588E-3</v>
      </c>
      <c r="L419" s="7">
        <f>J419/MAX(J$2:J419)-1</f>
        <v>-2.2895520109905698E-3</v>
      </c>
    </row>
    <row r="420" spans="1:12" x14ac:dyDescent="0.25">
      <c r="A420" s="1">
        <v>44418</v>
      </c>
      <c r="B420" s="9">
        <v>264.19</v>
      </c>
      <c r="C420" s="9">
        <f>AVERAGE(B371:B420)</f>
        <v>254.77759999999995</v>
      </c>
      <c r="D420" s="9">
        <f>AVERAGE(B221:B420)</f>
        <v>226.4682</v>
      </c>
      <c r="E420" s="7">
        <f>IF(B419=0,0,(B420-B419)/B419)</f>
        <v>1.0441367704429046E-2</v>
      </c>
      <c r="F420">
        <f>IF(C420&gt;D420,1,0)</f>
        <v>1</v>
      </c>
      <c r="G420" t="str">
        <f>IF(F420&gt;F419,"BUY",IF(F420&lt;F419,"SELL","HOLD"))</f>
        <v>HOLD</v>
      </c>
      <c r="H420" s="7">
        <f>F419*E420</f>
        <v>1.0441367704429046E-2</v>
      </c>
      <c r="I420" s="12">
        <f>I419*(1+E420)</f>
        <v>1.4898212372413011</v>
      </c>
      <c r="J420" s="12">
        <f>J419*(1+H420)</f>
        <v>1.4903254921870597</v>
      </c>
      <c r="K420" s="7">
        <f>I420/MAX(I$2:I420)-1</f>
        <v>0</v>
      </c>
      <c r="L420" s="7">
        <f>J420/MAX(J$2:J420)-1</f>
        <v>0</v>
      </c>
    </row>
    <row r="421" spans="1:12" x14ac:dyDescent="0.25">
      <c r="A421" s="1">
        <v>44419</v>
      </c>
      <c r="B421" s="9">
        <v>264.19</v>
      </c>
      <c r="C421" s="9">
        <f>AVERAGE(B372:B421)</f>
        <v>255.27239999999998</v>
      </c>
      <c r="D421" s="9">
        <f>AVERAGE(B222:B421)</f>
        <v>226.78785000000005</v>
      </c>
      <c r="E421" s="7">
        <f>IF(B420=0,0,(B421-B420)/B420)</f>
        <v>0</v>
      </c>
      <c r="F421">
        <f>IF(C421&gt;D421,1,0)</f>
        <v>1</v>
      </c>
      <c r="G421" t="str">
        <f>IF(F421&gt;F420,"BUY",IF(F421&lt;F420,"SELL","HOLD"))</f>
        <v>HOLD</v>
      </c>
      <c r="H421" s="7">
        <f>F420*E421</f>
        <v>0</v>
      </c>
      <c r="I421" s="12">
        <f>I420*(1+E421)</f>
        <v>1.4898212372413011</v>
      </c>
      <c r="J421" s="12">
        <f>J420*(1+H421)</f>
        <v>1.4903254921870597</v>
      </c>
      <c r="K421" s="7">
        <f>I421/MAX(I$2:I421)-1</f>
        <v>0</v>
      </c>
      <c r="L421" s="7">
        <f>J421/MAX(J$2:J421)-1</f>
        <v>0</v>
      </c>
    </row>
    <row r="422" spans="1:12" x14ac:dyDescent="0.25">
      <c r="A422" s="1">
        <v>44420</v>
      </c>
      <c r="B422" s="9">
        <v>264.19</v>
      </c>
      <c r="C422" s="9">
        <f>AVERAGE(B373:B422)</f>
        <v>255.7612</v>
      </c>
      <c r="D422" s="9">
        <f>AVERAGE(B223:B422)</f>
        <v>227.07820000000004</v>
      </c>
      <c r="E422" s="7">
        <f>IF(B421=0,0,(B422-B421)/B421)</f>
        <v>0</v>
      </c>
      <c r="F422">
        <f>IF(C422&gt;D422,1,0)</f>
        <v>1</v>
      </c>
      <c r="G422" t="str">
        <f>IF(F422&gt;F421,"BUY",IF(F422&lt;F421,"SELL","HOLD"))</f>
        <v>HOLD</v>
      </c>
      <c r="H422" s="7">
        <f>F421*E422</f>
        <v>0</v>
      </c>
      <c r="I422" s="12">
        <f>I421*(1+E422)</f>
        <v>1.4898212372413011</v>
      </c>
      <c r="J422" s="12">
        <f>J421*(1+H422)</f>
        <v>1.4903254921870597</v>
      </c>
      <c r="K422" s="7">
        <f>I422/MAX(I$2:I422)-1</f>
        <v>0</v>
      </c>
      <c r="L422" s="7">
        <f>J422/MAX(J$2:J422)-1</f>
        <v>0</v>
      </c>
    </row>
    <row r="423" spans="1:12" x14ac:dyDescent="0.25">
      <c r="A423" s="1">
        <v>44421</v>
      </c>
      <c r="B423" s="9">
        <v>264.19</v>
      </c>
      <c r="C423" s="9">
        <f>AVERAGE(B374:B423)</f>
        <v>256.22119999999995</v>
      </c>
      <c r="D423" s="9">
        <f>AVERAGE(B224:B423)</f>
        <v>227.39010000000002</v>
      </c>
      <c r="E423" s="7">
        <f>IF(B422=0,0,(B423-B422)/B422)</f>
        <v>0</v>
      </c>
      <c r="F423">
        <f>IF(C423&gt;D423,1,0)</f>
        <v>1</v>
      </c>
      <c r="G423" t="str">
        <f>IF(F423&gt;F422,"BUY",IF(F423&lt;F422,"SELL","HOLD"))</f>
        <v>HOLD</v>
      </c>
      <c r="H423" s="7">
        <f>F422*E423</f>
        <v>0</v>
      </c>
      <c r="I423" s="12">
        <f>I422*(1+E423)</f>
        <v>1.4898212372413011</v>
      </c>
      <c r="J423" s="12">
        <f>J422*(1+H423)</f>
        <v>1.4903254921870597</v>
      </c>
      <c r="K423" s="7">
        <f>I423/MAX(I$2:I423)-1</f>
        <v>0</v>
      </c>
      <c r="L423" s="7">
        <f>J423/MAX(J$2:J423)-1</f>
        <v>0</v>
      </c>
    </row>
    <row r="424" spans="1:12" x14ac:dyDescent="0.25">
      <c r="A424" s="1">
        <v>44424</v>
      </c>
      <c r="B424" s="9">
        <v>263.8</v>
      </c>
      <c r="C424" s="9">
        <f>AVERAGE(B375:B424)</f>
        <v>256.59859999999998</v>
      </c>
      <c r="D424" s="9">
        <f>AVERAGE(B225:B424)</f>
        <v>227.69020000000003</v>
      </c>
      <c r="E424" s="7">
        <f>IF(B423=0,0,(B424-B423)/B423)</f>
        <v>-1.4762103031908337E-3</v>
      </c>
      <c r="F424">
        <f>IF(C424&gt;D424,1,0)</f>
        <v>1</v>
      </c>
      <c r="G424" t="str">
        <f>IF(F424&gt;F423,"BUY",IF(F424&lt;F423,"SELL","HOLD"))</f>
        <v>HOLD</v>
      </c>
      <c r="H424" s="7">
        <f>F423*E424</f>
        <v>-1.4762103031908337E-3</v>
      </c>
      <c r="I424" s="12">
        <f>I423*(1+E424)</f>
        <v>1.4876219477809731</v>
      </c>
      <c r="J424" s="12">
        <f>J423*(1+H424)</f>
        <v>1.4881254583403853</v>
      </c>
      <c r="K424" s="7">
        <f>I424/MAX(I$2:I424)-1</f>
        <v>-1.4762103031907836E-3</v>
      </c>
      <c r="L424" s="7">
        <f>J424/MAX(J$2:J424)-1</f>
        <v>-1.4762103031907836E-3</v>
      </c>
    </row>
    <row r="425" spans="1:12" x14ac:dyDescent="0.25">
      <c r="A425" s="1">
        <v>44425</v>
      </c>
      <c r="B425" s="9">
        <v>264.19</v>
      </c>
      <c r="C425" s="9">
        <f>AVERAGE(B376:B425)</f>
        <v>256.93199999999996</v>
      </c>
      <c r="D425" s="9">
        <f>AVERAGE(B226:B425)</f>
        <v>228.01045000000011</v>
      </c>
      <c r="E425" s="7">
        <f>IF(B424=0,0,(B425-B424)/B424)</f>
        <v>1.4783927217588565E-3</v>
      </c>
      <c r="F425">
        <f>IF(C425&gt;D425,1,0)</f>
        <v>1</v>
      </c>
      <c r="G425" t="str">
        <f>IF(F425&gt;F424,"BUY",IF(F425&lt;F424,"SELL","HOLD"))</f>
        <v>HOLD</v>
      </c>
      <c r="H425" s="7">
        <f>F424*E425</f>
        <v>1.4783927217588565E-3</v>
      </c>
      <c r="I425" s="12">
        <f>I424*(1+E425)</f>
        <v>1.4898212372413011</v>
      </c>
      <c r="J425" s="12">
        <f>J424*(1+H425)</f>
        <v>1.4903254921870597</v>
      </c>
      <c r="K425" s="7">
        <f>I425/MAX(I$2:I425)-1</f>
        <v>0</v>
      </c>
      <c r="L425" s="7">
        <f>J425/MAX(J$2:J425)-1</f>
        <v>0</v>
      </c>
    </row>
    <row r="426" spans="1:12" x14ac:dyDescent="0.25">
      <c r="A426" s="1">
        <v>44426</v>
      </c>
      <c r="B426" s="9">
        <v>264.19</v>
      </c>
      <c r="C426" s="9">
        <f>AVERAGE(B377:B426)</f>
        <v>257.15379999999999</v>
      </c>
      <c r="D426" s="9">
        <f>AVERAGE(B227:B426)</f>
        <v>228.33485000000007</v>
      </c>
      <c r="E426" s="7">
        <f>IF(B425=0,0,(B426-B425)/B425)</f>
        <v>0</v>
      </c>
      <c r="F426">
        <f>IF(C426&gt;D426,1,0)</f>
        <v>1</v>
      </c>
      <c r="G426" t="str">
        <f>IF(F426&gt;F425,"BUY",IF(F426&lt;F425,"SELL","HOLD"))</f>
        <v>HOLD</v>
      </c>
      <c r="H426" s="7">
        <f>F425*E426</f>
        <v>0</v>
      </c>
      <c r="I426" s="12">
        <f>I425*(1+E426)</f>
        <v>1.4898212372413011</v>
      </c>
      <c r="J426" s="12">
        <f>J425*(1+H426)</f>
        <v>1.4903254921870597</v>
      </c>
      <c r="K426" s="7">
        <f>I426/MAX(I$2:I426)-1</f>
        <v>0</v>
      </c>
      <c r="L426" s="7">
        <f>J426/MAX(J$2:J426)-1</f>
        <v>0</v>
      </c>
    </row>
    <row r="427" spans="1:12" x14ac:dyDescent="0.25">
      <c r="A427" s="1">
        <v>44427</v>
      </c>
      <c r="B427" s="9">
        <v>264.19</v>
      </c>
      <c r="C427" s="9">
        <f>AVERAGE(B378:B427)</f>
        <v>257.40940000000001</v>
      </c>
      <c r="D427" s="9">
        <f>AVERAGE(B228:B427)</f>
        <v>228.64475000000004</v>
      </c>
      <c r="E427" s="7">
        <f>IF(B426=0,0,(B427-B426)/B426)</f>
        <v>0</v>
      </c>
      <c r="F427">
        <f>IF(C427&gt;D427,1,0)</f>
        <v>1</v>
      </c>
      <c r="G427" t="str">
        <f>IF(F427&gt;F426,"BUY",IF(F427&lt;F426,"SELL","HOLD"))</f>
        <v>HOLD</v>
      </c>
      <c r="H427" s="7">
        <f>F426*E427</f>
        <v>0</v>
      </c>
      <c r="I427" s="12">
        <f>I426*(1+E427)</f>
        <v>1.4898212372413011</v>
      </c>
      <c r="J427" s="12">
        <f>J426*(1+H427)</f>
        <v>1.4903254921870597</v>
      </c>
      <c r="K427" s="7">
        <f>I427/MAX(I$2:I427)-1</f>
        <v>0</v>
      </c>
      <c r="L427" s="7">
        <f>J427/MAX(J$2:J427)-1</f>
        <v>0</v>
      </c>
    </row>
    <row r="428" spans="1:12" x14ac:dyDescent="0.25">
      <c r="A428" s="1">
        <v>44428</v>
      </c>
      <c r="B428" s="9">
        <v>261.91000000000003</v>
      </c>
      <c r="C428" s="9">
        <f>AVERAGE(B379:B428)</f>
        <v>257.57060000000001</v>
      </c>
      <c r="D428" s="9">
        <f>AVERAGE(B229:B428)</f>
        <v>228.94095000000007</v>
      </c>
      <c r="E428" s="7">
        <f>IF(B427=0,0,(B428-B427)/B427)</f>
        <v>-8.6301525417312262E-3</v>
      </c>
      <c r="F428">
        <f>IF(C428&gt;D428,1,0)</f>
        <v>1</v>
      </c>
      <c r="G428" t="str">
        <f>IF(F428&gt;F427,"BUY",IF(F428&lt;F427,"SELL","HOLD"))</f>
        <v>HOLD</v>
      </c>
      <c r="H428" s="7">
        <f>F427*E428</f>
        <v>-8.6301525417312262E-3</v>
      </c>
      <c r="I428" s="12">
        <f>I427*(1+E428)</f>
        <v>1.4769638527039979</v>
      </c>
      <c r="J428" s="12">
        <f>J427*(1+H428)</f>
        <v>1.4774637558526547</v>
      </c>
      <c r="K428" s="7">
        <f>I428/MAX(I$2:I428)-1</f>
        <v>-8.630152541731273E-3</v>
      </c>
      <c r="L428" s="7">
        <f>J428/MAX(J$2:J428)-1</f>
        <v>-8.630152541731273E-3</v>
      </c>
    </row>
    <row r="429" spans="1:12" x14ac:dyDescent="0.25">
      <c r="A429" s="1">
        <v>44431</v>
      </c>
      <c r="B429" s="9">
        <v>263.97000000000003</v>
      </c>
      <c r="C429" s="9">
        <f>AVERAGE(B380:B429)</f>
        <v>257.7586</v>
      </c>
      <c r="D429" s="9">
        <f>AVERAGE(B230:B429)</f>
        <v>229.25905000000009</v>
      </c>
      <c r="E429" s="7">
        <f>IF(B428=0,0,(B429-B428)/B428)</f>
        <v>7.865297239509763E-3</v>
      </c>
      <c r="F429">
        <f>IF(C429&gt;D429,1,0)</f>
        <v>1</v>
      </c>
      <c r="G429" t="str">
        <f>IF(F429&gt;F428,"BUY",IF(F429&lt;F428,"SELL","HOLD"))</f>
        <v>HOLD</v>
      </c>
      <c r="H429" s="7">
        <f>F428*E429</f>
        <v>7.865297239509763E-3</v>
      </c>
      <c r="I429" s="12">
        <f>I428*(1+E429)</f>
        <v>1.4885806124175263</v>
      </c>
      <c r="J429" s="12">
        <f>J428*(1+H429)</f>
        <v>1.4890844474530383</v>
      </c>
      <c r="K429" s="7">
        <f>I429/MAX(I$2:I429)-1</f>
        <v>-8.3273401718453322E-4</v>
      </c>
      <c r="L429" s="7">
        <f>J429/MAX(J$2:J429)-1</f>
        <v>-8.3273401718453322E-4</v>
      </c>
    </row>
    <row r="430" spans="1:12" x14ac:dyDescent="0.25">
      <c r="A430" s="1">
        <v>44432</v>
      </c>
      <c r="B430" s="9">
        <v>264.19</v>
      </c>
      <c r="C430" s="9">
        <f>AVERAGE(B381:B430)</f>
        <v>257.83440000000002</v>
      </c>
      <c r="D430" s="9">
        <f>AVERAGE(B231:B430)</f>
        <v>229.5853000000001</v>
      </c>
      <c r="E430" s="7">
        <f>IF(B429=0,0,(B430-B429)/B429)</f>
        <v>8.3342804106516049E-4</v>
      </c>
      <c r="F430">
        <f>IF(C430&gt;D430,1,0)</f>
        <v>1</v>
      </c>
      <c r="G430" t="str">
        <f>IF(F430&gt;F429,"BUY",IF(F430&lt;F429,"SELL","HOLD"))</f>
        <v>HOLD</v>
      </c>
      <c r="H430" s="7">
        <f>F429*E430</f>
        <v>8.3342804106516049E-4</v>
      </c>
      <c r="I430" s="12">
        <f>I429*(1+E430)</f>
        <v>1.4898212372413009</v>
      </c>
      <c r="J430" s="12">
        <f>J429*(1+H430)</f>
        <v>1.4903254921870597</v>
      </c>
      <c r="K430" s="7">
        <f>I430/MAX(I$2:I430)-1</f>
        <v>0</v>
      </c>
      <c r="L430" s="7">
        <f>J430/MAX(J$2:J430)-1</f>
        <v>0</v>
      </c>
    </row>
    <row r="431" spans="1:12" x14ac:dyDescent="0.25">
      <c r="A431" s="1">
        <v>44433</v>
      </c>
      <c r="B431" s="9">
        <v>259.81</v>
      </c>
      <c r="C431" s="9">
        <f>AVERAGE(B382:B431)</f>
        <v>257.85940000000005</v>
      </c>
      <c r="D431" s="9">
        <f>AVERAGE(B232:B431)</f>
        <v>229.88010000000008</v>
      </c>
      <c r="E431" s="7">
        <f>IF(B430=0,0,(B431-B430)/B430)</f>
        <v>-1.6578977251220695E-2</v>
      </c>
      <c r="F431">
        <f>IF(C431&gt;D431,1,0)</f>
        <v>1</v>
      </c>
      <c r="G431" t="str">
        <f>IF(F431&gt;F430,"BUY",IF(F431&lt;F430,"SELL","HOLD"))</f>
        <v>HOLD</v>
      </c>
      <c r="H431" s="7">
        <f>F430*E431</f>
        <v>-1.6578977251220695E-2</v>
      </c>
      <c r="I431" s="12">
        <f>I430*(1+E431)</f>
        <v>1.4651215248406919</v>
      </c>
      <c r="J431" s="12">
        <f>J430*(1+H431)</f>
        <v>1.4656174197551761</v>
      </c>
      <c r="K431" s="7">
        <f>I431/MAX(I$2:I431)-1</f>
        <v>-1.6578977251220817E-2</v>
      </c>
      <c r="L431" s="7">
        <f>J431/MAX(J$2:J431)-1</f>
        <v>-1.6578977251220706E-2</v>
      </c>
    </row>
    <row r="432" spans="1:12" x14ac:dyDescent="0.25">
      <c r="A432" s="1">
        <v>44434</v>
      </c>
      <c r="B432" s="9">
        <v>257</v>
      </c>
      <c r="C432" s="9">
        <f>AVERAGE(B383:B432)</f>
        <v>257.86640000000006</v>
      </c>
      <c r="D432" s="9">
        <f>AVERAGE(B233:B432)</f>
        <v>230.16815000000008</v>
      </c>
      <c r="E432" s="7">
        <f>IF(B431=0,0,(B432-B431)/B431)</f>
        <v>-1.081559601247066E-2</v>
      </c>
      <c r="F432">
        <f>IF(C432&gt;D432,1,0)</f>
        <v>1</v>
      </c>
      <c r="G432" t="str">
        <f>IF(F432&gt;F431,"BUY",IF(F432&lt;F431,"SELL","HOLD"))</f>
        <v>HOLD</v>
      </c>
      <c r="H432" s="7">
        <f>F431*E432</f>
        <v>-1.081559601247066E-2</v>
      </c>
      <c r="I432" s="12">
        <f>I431*(1+E432)</f>
        <v>1.4492753623188401</v>
      </c>
      <c r="J432" s="12">
        <f>J431*(1+H432)</f>
        <v>1.4497658938342646</v>
      </c>
      <c r="K432" s="7">
        <f>I432/MAX(I$2:I432)-1</f>
        <v>-2.7215261743442243E-2</v>
      </c>
      <c r="L432" s="7">
        <f>J432/MAX(J$2:J432)-1</f>
        <v>-2.7215261743442132E-2</v>
      </c>
    </row>
    <row r="433" spans="1:12" x14ac:dyDescent="0.25">
      <c r="A433" s="1">
        <v>44435</v>
      </c>
      <c r="B433" s="9">
        <v>252.01</v>
      </c>
      <c r="C433" s="9">
        <f>AVERAGE(B384:B433)</f>
        <v>257.79940000000005</v>
      </c>
      <c r="D433" s="9">
        <f>AVERAGE(B234:B433)</f>
        <v>230.42710000000014</v>
      </c>
      <c r="E433" s="7">
        <f>IF(B432=0,0,(B433-B432)/B432)</f>
        <v>-1.9416342412451396E-2</v>
      </c>
      <c r="F433">
        <f>IF(C433&gt;D433,1,0)</f>
        <v>1</v>
      </c>
      <c r="G433" t="str">
        <f>IF(F433&gt;F432,"BUY",IF(F433&lt;F432,"SELL","HOLD"))</f>
        <v>HOLD</v>
      </c>
      <c r="H433" s="7">
        <f>F432*E433</f>
        <v>-1.9416342412451396E-2</v>
      </c>
      <c r="I433" s="12">
        <f>I432*(1+E433)</f>
        <v>1.4211357356341281</v>
      </c>
      <c r="J433" s="12">
        <f>J432*(1+H433)</f>
        <v>1.4216167428216848</v>
      </c>
      <c r="K433" s="7">
        <f>I433/MAX(I$2:I433)-1</f>
        <v>-4.6103183315038376E-2</v>
      </c>
      <c r="L433" s="7">
        <f>J433/MAX(J$2:J433)-1</f>
        <v>-4.6103183315038376E-2</v>
      </c>
    </row>
    <row r="434" spans="1:12" x14ac:dyDescent="0.25">
      <c r="A434" s="1">
        <v>44438</v>
      </c>
      <c r="B434" s="9">
        <v>251.59</v>
      </c>
      <c r="C434" s="9">
        <f>AVERAGE(B385:B434)</f>
        <v>257.82740000000007</v>
      </c>
      <c r="D434" s="9">
        <f>AVERAGE(B235:B434)</f>
        <v>230.68195000000011</v>
      </c>
      <c r="E434" s="7">
        <f>IF(B433=0,0,(B434-B433)/B433)</f>
        <v>-1.6666005317248821E-3</v>
      </c>
      <c r="F434">
        <f>IF(C434&gt;D434,1,0)</f>
        <v>1</v>
      </c>
      <c r="G434" t="str">
        <f>IF(F434&gt;F433,"BUY",IF(F434&lt;F433,"SELL","HOLD"))</f>
        <v>HOLD</v>
      </c>
      <c r="H434" s="7">
        <f>F433*E434</f>
        <v>-1.6666005317248821E-3</v>
      </c>
      <c r="I434" s="12">
        <f>I433*(1+E434)</f>
        <v>1.4187672700614671</v>
      </c>
      <c r="J434" s="12">
        <f>J433*(1+H434)</f>
        <v>1.4192474756021893</v>
      </c>
      <c r="K434" s="7">
        <f>I434/MAX(I$2:I434)-1</f>
        <v>-4.7692948256936152E-2</v>
      </c>
      <c r="L434" s="7">
        <f>J434/MAX(J$2:J434)-1</f>
        <v>-4.7692948256936152E-2</v>
      </c>
    </row>
    <row r="435" spans="1:12" x14ac:dyDescent="0.25">
      <c r="A435" s="1">
        <v>44439</v>
      </c>
      <c r="B435" s="9">
        <v>253.65</v>
      </c>
      <c r="C435" s="9">
        <f>AVERAGE(B386:B435)</f>
        <v>257.91800000000001</v>
      </c>
      <c r="D435" s="9">
        <f>AVERAGE(B236:B435)</f>
        <v>230.9534000000001</v>
      </c>
      <c r="E435" s="7">
        <f>IF(B434=0,0,(B435-B434)/B434)</f>
        <v>8.1879247982829303E-3</v>
      </c>
      <c r="F435">
        <f>IF(C435&gt;D435,1,0)</f>
        <v>1</v>
      </c>
      <c r="G435" t="str">
        <f>IF(F435&gt;F434,"BUY",IF(F435&lt;F434,"SELL","HOLD"))</f>
        <v>HOLD</v>
      </c>
      <c r="H435" s="7">
        <f>F434*E435</f>
        <v>8.1879247982829303E-3</v>
      </c>
      <c r="I435" s="12">
        <f>I434*(1+E435)</f>
        <v>1.4303840297749957</v>
      </c>
      <c r="J435" s="12">
        <f>J434*(1+H435)</f>
        <v>1.4308681672025731</v>
      </c>
      <c r="K435" s="7">
        <f>I435/MAX(I$2:I435)-1</f>
        <v>-3.9895529732389412E-2</v>
      </c>
      <c r="L435" s="7">
        <f>J435/MAX(J$2:J435)-1</f>
        <v>-3.9895529732389301E-2</v>
      </c>
    </row>
    <row r="436" spans="1:12" x14ac:dyDescent="0.25">
      <c r="A436" s="1">
        <v>44440</v>
      </c>
      <c r="B436" s="9">
        <v>257.7</v>
      </c>
      <c r="C436" s="9">
        <f>AVERAGE(B387:B436)</f>
        <v>258.12220000000002</v>
      </c>
      <c r="D436" s="9">
        <f>AVERAGE(B237:B436)</f>
        <v>231.21800000000007</v>
      </c>
      <c r="E436" s="7">
        <f>IF(B435=0,0,(B436-B435)/B435)</f>
        <v>1.5966883500886982E-2</v>
      </c>
      <c r="F436">
        <f>IF(C436&gt;D436,1,0)</f>
        <v>1</v>
      </c>
      <c r="G436" t="str">
        <f>IF(F436&gt;F435,"BUY",IF(F436&lt;F435,"SELL","HOLD"))</f>
        <v>HOLD</v>
      </c>
      <c r="H436" s="7">
        <f>F435*E436</f>
        <v>1.5966883500886982E-2</v>
      </c>
      <c r="I436" s="12">
        <f>I435*(1+E436)</f>
        <v>1.4532228049399423</v>
      </c>
      <c r="J436" s="12">
        <f>J435*(1+H436)</f>
        <v>1.4537146725334245</v>
      </c>
      <c r="K436" s="7">
        <f>I436/MAX(I$2:I436)-1</f>
        <v>-2.4565653506945617E-2</v>
      </c>
      <c r="L436" s="7">
        <f>J436/MAX(J$2:J436)-1</f>
        <v>-2.4565653506945395E-2</v>
      </c>
    </row>
    <row r="437" spans="1:12" x14ac:dyDescent="0.25">
      <c r="A437" s="1">
        <v>44441</v>
      </c>
      <c r="B437" s="9">
        <v>258.16000000000003</v>
      </c>
      <c r="C437" s="9">
        <f>AVERAGE(B388:B437)</f>
        <v>258.32320000000004</v>
      </c>
      <c r="D437" s="9">
        <f>AVERAGE(B238:B437)</f>
        <v>231.47555000000008</v>
      </c>
      <c r="E437" s="7">
        <f>IF(B436=0,0,(B437-B436)/B436)</f>
        <v>1.7850213426466295E-3</v>
      </c>
      <c r="F437">
        <f>IF(C437&gt;D437,1,0)</f>
        <v>1</v>
      </c>
      <c r="G437" t="str">
        <f>IF(F437&gt;F436,"BUY",IF(F437&lt;F436,"SELL","HOLD"))</f>
        <v>HOLD</v>
      </c>
      <c r="H437" s="7">
        <f>F436*E437</f>
        <v>1.7850213426466295E-3</v>
      </c>
      <c r="I437" s="12">
        <f>I436*(1+E437)</f>
        <v>1.4558168386623809</v>
      </c>
      <c r="J437" s="12">
        <f>J436*(1+H437)</f>
        <v>1.4563095842500153</v>
      </c>
      <c r="K437" s="7">
        <f>I437/MAX(I$2:I437)-1</f>
        <v>-2.2824482380104927E-2</v>
      </c>
      <c r="L437" s="7">
        <f>J437/MAX(J$2:J437)-1</f>
        <v>-2.2824482380104705E-2</v>
      </c>
    </row>
    <row r="438" spans="1:12" x14ac:dyDescent="0.25">
      <c r="A438" s="1">
        <v>44442</v>
      </c>
      <c r="B438" s="9">
        <v>262.62</v>
      </c>
      <c r="C438" s="9">
        <f>AVERAGE(B389:B438)</f>
        <v>258.59160000000003</v>
      </c>
      <c r="D438" s="9">
        <f>AVERAGE(B239:B438)</f>
        <v>231.77895000000012</v>
      </c>
      <c r="E438" s="7">
        <f>IF(B437=0,0,(B438-B437)/B437)</f>
        <v>1.7276107840099083E-2</v>
      </c>
      <c r="F438">
        <f>IF(C438&gt;D438,1,0)</f>
        <v>1</v>
      </c>
      <c r="G438" t="str">
        <f>IF(F438&gt;F437,"BUY",IF(F438&lt;F437,"SELL","HOLD"))</f>
        <v>HOLD</v>
      </c>
      <c r="H438" s="7">
        <f>F437*E438</f>
        <v>1.7276107840099083E-2</v>
      </c>
      <c r="I438" s="12">
        <f>I437*(1+E438)</f>
        <v>1.4809676873625444</v>
      </c>
      <c r="J438" s="12">
        <f>J437*(1+H438)</f>
        <v>1.4814689456760886</v>
      </c>
      <c r="K438" s="7">
        <f>I438/MAX(I$2:I438)-1</f>
        <v>-5.9426927589989464E-3</v>
      </c>
      <c r="L438" s="7">
        <f>J438/MAX(J$2:J438)-1</f>
        <v>-5.9426927589986134E-3</v>
      </c>
    </row>
    <row r="439" spans="1:12" x14ac:dyDescent="0.25">
      <c r="A439" s="1">
        <v>44445</v>
      </c>
      <c r="B439" s="9">
        <v>259.26</v>
      </c>
      <c r="C439" s="9">
        <f>AVERAGE(B390:B439)</f>
        <v>258.69440000000003</v>
      </c>
      <c r="D439" s="9">
        <f>AVERAGE(B240:B439)</f>
        <v>232.06180000000012</v>
      </c>
      <c r="E439" s="7">
        <f>IF(B438=0,0,(B439-B438)/B438)</f>
        <v>-1.2794151245145128E-2</v>
      </c>
      <c r="F439">
        <f>IF(C439&gt;D439,1,0)</f>
        <v>1</v>
      </c>
      <c r="G439" t="str">
        <f>IF(F439&gt;F438,"BUY",IF(F439&lt;F438,"SELL","HOLD"))</f>
        <v>HOLD</v>
      </c>
      <c r="H439" s="7">
        <f>F438*E439</f>
        <v>-1.2794151245145128E-2</v>
      </c>
      <c r="I439" s="12">
        <f>I438*(1+E439)</f>
        <v>1.4620199627812551</v>
      </c>
      <c r="J439" s="12">
        <f>J438*(1+H439)</f>
        <v>1.4625148079201229</v>
      </c>
      <c r="K439" s="7">
        <f>I439/MAX(I$2:I439)-1</f>
        <v>-1.8660812294182039E-2</v>
      </c>
      <c r="L439" s="7">
        <f>J439/MAX(J$2:J439)-1</f>
        <v>-1.8660812294181817E-2</v>
      </c>
    </row>
    <row r="440" spans="1:12" x14ac:dyDescent="0.25">
      <c r="A440" s="1">
        <v>44446</v>
      </c>
      <c r="B440" s="9">
        <v>255.09</v>
      </c>
      <c r="C440" s="9">
        <f>AVERAGE(B391:B440)</f>
        <v>258.66020000000003</v>
      </c>
      <c r="D440" s="9">
        <f>AVERAGE(B241:B440)</f>
        <v>232.33030000000011</v>
      </c>
      <c r="E440" s="7">
        <f>IF(B439=0,0,(B440-B439)/B439)</f>
        <v>-1.6084239759314927E-2</v>
      </c>
      <c r="F440">
        <f>IF(C440&gt;D440,1,0)</f>
        <v>1</v>
      </c>
      <c r="G440" t="str">
        <f>IF(F440&gt;F439,"BUY",IF(F440&lt;F439,"SELL","HOLD"))</f>
        <v>HOLD</v>
      </c>
      <c r="H440" s="7">
        <f>F439*E440</f>
        <v>-1.6084239759314927E-2</v>
      </c>
      <c r="I440" s="12">
        <f>I439*(1+E440)</f>
        <v>1.4385044831669767</v>
      </c>
      <c r="J440" s="12">
        <f>J439*(1+H440)</f>
        <v>1.4389913690979872</v>
      </c>
      <c r="K440" s="7">
        <f>I440/MAX(I$2:I440)-1</f>
        <v>-3.4444907074453801E-2</v>
      </c>
      <c r="L440" s="7">
        <f>J440/MAX(J$2:J440)-1</f>
        <v>-3.4444907074453468E-2</v>
      </c>
    </row>
    <row r="441" spans="1:12" x14ac:dyDescent="0.25">
      <c r="A441" s="1">
        <v>44447</v>
      </c>
      <c r="B441" s="9">
        <v>255.21</v>
      </c>
      <c r="C441" s="9">
        <f>AVERAGE(B392:B441)</f>
        <v>258.65300000000002</v>
      </c>
      <c r="D441" s="9">
        <f>AVERAGE(B242:B441)</f>
        <v>232.58760000000009</v>
      </c>
      <c r="E441" s="7">
        <f>IF(B440=0,0,(B441-B440)/B440)</f>
        <v>4.704222039280432E-4</v>
      </c>
      <c r="F441">
        <f>IF(C441&gt;D441,1,0)</f>
        <v>1</v>
      </c>
      <c r="G441" t="str">
        <f>IF(F441&gt;F440,"BUY",IF(F441&lt;F440,"SELL","HOLD"))</f>
        <v>HOLD</v>
      </c>
      <c r="H441" s="7">
        <f>F440*E441</f>
        <v>4.704222039280432E-4</v>
      </c>
      <c r="I441" s="12">
        <f>I440*(1+E441)</f>
        <v>1.4391811876163083</v>
      </c>
      <c r="J441" s="12">
        <f>J440*(1+H441)</f>
        <v>1.4396683025892716</v>
      </c>
      <c r="K441" s="7">
        <f>I441/MAX(I$2:I441)-1</f>
        <v>-3.3990688519625945E-2</v>
      </c>
      <c r="L441" s="7">
        <f>J441/MAX(J$2:J441)-1</f>
        <v>-3.3990688519625611E-2</v>
      </c>
    </row>
    <row r="442" spans="1:12" x14ac:dyDescent="0.25">
      <c r="A442" s="1">
        <v>44448</v>
      </c>
      <c r="B442" s="9">
        <v>256.45</v>
      </c>
      <c r="C442" s="9">
        <f>AVERAGE(B393:B442)</f>
        <v>258.71139999999997</v>
      </c>
      <c r="D442" s="9">
        <f>AVERAGE(B243:B442)</f>
        <v>232.85925000000009</v>
      </c>
      <c r="E442" s="7">
        <f>IF(B441=0,0,(B442-B441)/B441)</f>
        <v>4.8587437796323834E-3</v>
      </c>
      <c r="F442">
        <f>IF(C442&gt;D442,1,0)</f>
        <v>1</v>
      </c>
      <c r="G442" t="str">
        <f>IF(F442&gt;F441,"BUY",IF(F442&lt;F441,"SELL","HOLD"))</f>
        <v>HOLD</v>
      </c>
      <c r="H442" s="7">
        <f>F441*E442</f>
        <v>4.8587437796323834E-3</v>
      </c>
      <c r="I442" s="12">
        <f>I441*(1+E442)</f>
        <v>1.4461738002594029</v>
      </c>
      <c r="J442" s="12">
        <f>J441*(1+H442)</f>
        <v>1.4466632819992111</v>
      </c>
      <c r="K442" s="7">
        <f>I442/MAX(I$2:I442)-1</f>
        <v>-2.9297096786403798E-2</v>
      </c>
      <c r="L442" s="7">
        <f>J442/MAX(J$2:J442)-1</f>
        <v>-2.9297096786403354E-2</v>
      </c>
    </row>
    <row r="443" spans="1:12" x14ac:dyDescent="0.25">
      <c r="A443" s="1">
        <v>44449</v>
      </c>
      <c r="B443" s="9">
        <v>256.62</v>
      </c>
      <c r="C443" s="9">
        <f>AVERAGE(B394:B443)</f>
        <v>258.7432</v>
      </c>
      <c r="D443" s="9">
        <f>AVERAGE(B244:B443)</f>
        <v>233.13165000000012</v>
      </c>
      <c r="E443" s="7">
        <f>IF(B442=0,0,(B443-B442)/B442)</f>
        <v>6.6289725092616859E-4</v>
      </c>
      <c r="F443">
        <f>IF(C443&gt;D443,1,0)</f>
        <v>1</v>
      </c>
      <c r="G443" t="str">
        <f>IF(F443&gt;F442,"BUY",IF(F443&lt;F442,"SELL","HOLD"))</f>
        <v>HOLD</v>
      </c>
      <c r="H443" s="7">
        <f>F442*E443</f>
        <v>6.6289725092616859E-4</v>
      </c>
      <c r="I443" s="12">
        <f>I442*(1+E443)</f>
        <v>1.4471324648959563</v>
      </c>
      <c r="J443" s="12">
        <f>J442*(1+H443)</f>
        <v>1.4476222711118643</v>
      </c>
      <c r="K443" s="7">
        <f>I443/MAX(I$2:I443)-1</f>
        <v>-2.8653620500397436E-2</v>
      </c>
      <c r="L443" s="7">
        <f>J443/MAX(J$2:J443)-1</f>
        <v>-2.8653620500396992E-2</v>
      </c>
    </row>
    <row r="444" spans="1:12" x14ac:dyDescent="0.25">
      <c r="A444" s="1">
        <v>44452</v>
      </c>
      <c r="B444" s="9">
        <v>251.58</v>
      </c>
      <c r="C444" s="9">
        <f>AVERAGE(B395:B444)</f>
        <v>258.7364</v>
      </c>
      <c r="D444" s="9">
        <f>AVERAGE(B245:B444)</f>
        <v>233.3712000000001</v>
      </c>
      <c r="E444" s="7">
        <f>IF(B443=0,0,(B444-B443)/B443)</f>
        <v>-1.9639934533551524E-2</v>
      </c>
      <c r="F444">
        <f>IF(C444&gt;D444,1,0)</f>
        <v>1</v>
      </c>
      <c r="G444" t="str">
        <f>IF(F444&gt;F443,"BUY",IF(F444&lt;F443,"SELL","HOLD"))</f>
        <v>HOLD</v>
      </c>
      <c r="H444" s="7">
        <f>F443*E444</f>
        <v>-1.9639934533551524E-2</v>
      </c>
      <c r="I444" s="12">
        <f>I443*(1+E444)</f>
        <v>1.4187108780240227</v>
      </c>
      <c r="J444" s="12">
        <f>J443*(1+H444)</f>
        <v>1.419191064477916</v>
      </c>
      <c r="K444" s="7">
        <f>I444/MAX(I$2:I444)-1</f>
        <v>-4.7730799803171853E-2</v>
      </c>
      <c r="L444" s="7">
        <f>J444/MAX(J$2:J444)-1</f>
        <v>-4.773079980317152E-2</v>
      </c>
    </row>
    <row r="445" spans="1:12" x14ac:dyDescent="0.25">
      <c r="A445" s="1">
        <v>44453</v>
      </c>
      <c r="B445" s="9">
        <v>251.6</v>
      </c>
      <c r="C445" s="9">
        <f>AVERAGE(B396:B445)</f>
        <v>258.63259999999997</v>
      </c>
      <c r="D445" s="9">
        <f>AVERAGE(B246:B445)</f>
        <v>233.59875000000011</v>
      </c>
      <c r="E445" s="7">
        <f>IF(B444=0,0,(B445-B444)/B444)</f>
        <v>7.9497575323880307E-5</v>
      </c>
      <c r="F445">
        <f>IF(C445&gt;D445,1,0)</f>
        <v>1</v>
      </c>
      <c r="G445" t="str">
        <f>IF(F445&gt;F444,"BUY",IF(F445&lt;F444,"SELL","HOLD"))</f>
        <v>HOLD</v>
      </c>
      <c r="H445" s="7">
        <f>F444*E445</f>
        <v>7.9497575323880307E-5</v>
      </c>
      <c r="I445" s="12">
        <f>I444*(1+E445)</f>
        <v>1.4188236620989112</v>
      </c>
      <c r="J445" s="12">
        <f>J444*(1+H445)</f>
        <v>1.4193038867264631</v>
      </c>
      <c r="K445" s="7">
        <f>I445/MAX(I$2:I445)-1</f>
        <v>-4.7655096710700673E-2</v>
      </c>
      <c r="L445" s="7">
        <f>J445/MAX(J$2:J445)-1</f>
        <v>-4.7655096710700451E-2</v>
      </c>
    </row>
    <row r="446" spans="1:12" x14ac:dyDescent="0.25">
      <c r="A446" s="1">
        <v>44454</v>
      </c>
      <c r="B446" s="9">
        <v>248.57</v>
      </c>
      <c r="C446" s="9">
        <f>AVERAGE(B397:B446)</f>
        <v>258.40260000000001</v>
      </c>
      <c r="D446" s="9">
        <f>AVERAGE(B247:B446)</f>
        <v>233.8244500000001</v>
      </c>
      <c r="E446" s="7">
        <f>IF(B445=0,0,(B446-B445)/B445)</f>
        <v>-1.20429252782194E-2</v>
      </c>
      <c r="F446">
        <f>IF(C446&gt;D446,1,0)</f>
        <v>1</v>
      </c>
      <c r="G446" t="str">
        <f>IF(F446&gt;F445,"BUY",IF(F446&lt;F445,"SELL","HOLD"))</f>
        <v>HOLD</v>
      </c>
      <c r="H446" s="7">
        <f>F445*E446</f>
        <v>-1.20429252782194E-2</v>
      </c>
      <c r="I446" s="12">
        <f>I445*(1+E446)</f>
        <v>1.4017368747532843</v>
      </c>
      <c r="J446" s="12">
        <f>J445*(1+H446)</f>
        <v>1.4022113160715299</v>
      </c>
      <c r="K446" s="7">
        <f>I446/MAX(I$2:I446)-1</f>
        <v>-5.9124115220106854E-2</v>
      </c>
      <c r="L446" s="7">
        <f>J446/MAX(J$2:J446)-1</f>
        <v>-5.9124115220106521E-2</v>
      </c>
    </row>
    <row r="447" spans="1:12" x14ac:dyDescent="0.25">
      <c r="A447" s="1">
        <v>44455</v>
      </c>
      <c r="B447" s="9">
        <v>250.49</v>
      </c>
      <c r="C447" s="9">
        <f>AVERAGE(B398:B447)</f>
        <v>258.23019999999997</v>
      </c>
      <c r="D447" s="9">
        <f>AVERAGE(B248:B447)</f>
        <v>234.06230000000011</v>
      </c>
      <c r="E447" s="7">
        <f>IF(B446=0,0,(B447-B446)/B446)</f>
        <v>7.7241823228869771E-3</v>
      </c>
      <c r="F447">
        <f>IF(C447&gt;D447,1,0)</f>
        <v>1</v>
      </c>
      <c r="G447" t="str">
        <f>IF(F447&gt;F446,"BUY",IF(F447&lt;F446,"SELL","HOLD"))</f>
        <v>HOLD</v>
      </c>
      <c r="H447" s="7">
        <f>F446*E447</f>
        <v>7.7241823228869771E-3</v>
      </c>
      <c r="I447" s="12">
        <f>I446*(1+E447)</f>
        <v>1.4125641459425926</v>
      </c>
      <c r="J447" s="12">
        <f>J446*(1+H447)</f>
        <v>1.4130422519320818</v>
      </c>
      <c r="K447" s="7">
        <f>I447/MAX(I$2:I447)-1</f>
        <v>-5.1856618342859262E-2</v>
      </c>
      <c r="L447" s="7">
        <f>J447/MAX(J$2:J447)-1</f>
        <v>-5.185661834285904E-2</v>
      </c>
    </row>
    <row r="448" spans="1:12" x14ac:dyDescent="0.25">
      <c r="A448" s="1">
        <v>44456</v>
      </c>
      <c r="B448" s="9">
        <v>251.65</v>
      </c>
      <c r="C448" s="9">
        <f>AVERAGE(B399:B448)</f>
        <v>258.16439999999994</v>
      </c>
      <c r="D448" s="9">
        <f>AVERAGE(B249:B448)</f>
        <v>234.31020000000012</v>
      </c>
      <c r="E448" s="7">
        <f>IF(B447=0,0,(B448-B447)/B447)</f>
        <v>4.6309233901552817E-3</v>
      </c>
      <c r="F448">
        <f>IF(C448&gt;D448,1,0)</f>
        <v>1</v>
      </c>
      <c r="G448" t="str">
        <f>IF(F448&gt;F447,"BUY",IF(F448&lt;F447,"SELL","HOLD"))</f>
        <v>HOLD</v>
      </c>
      <c r="H448" s="7">
        <f>F447*E448</f>
        <v>4.6309233901552817E-3</v>
      </c>
      <c r="I448" s="12">
        <f>I447*(1+E448)</f>
        <v>1.4191056222861329</v>
      </c>
      <c r="J448" s="12">
        <f>J447*(1+H448)</f>
        <v>1.4195859423478319</v>
      </c>
      <c r="K448" s="7">
        <f>I448/MAX(I$2:I448)-1</f>
        <v>-4.7465838979522279E-2</v>
      </c>
      <c r="L448" s="7">
        <f>J448/MAX(J$2:J448)-1</f>
        <v>-4.7465838979521946E-2</v>
      </c>
    </row>
    <row r="449" spans="1:12" x14ac:dyDescent="0.25">
      <c r="A449" s="1">
        <v>44459</v>
      </c>
      <c r="B449" s="9">
        <v>249.54</v>
      </c>
      <c r="C449" s="9">
        <f>AVERAGE(B400:B449)</f>
        <v>257.98259999999999</v>
      </c>
      <c r="D449" s="9">
        <f>AVERAGE(B250:B449)</f>
        <v>234.55395000000007</v>
      </c>
      <c r="E449" s="7">
        <f>IF(B448=0,0,(B449-B448)/B448)</f>
        <v>-8.384661235843487E-3</v>
      </c>
      <c r="F449">
        <f>IF(C449&gt;D449,1,0)</f>
        <v>1</v>
      </c>
      <c r="G449" t="str">
        <f>IF(F449&gt;F448,"BUY",IF(F449&lt;F448,"SELL","HOLD"))</f>
        <v>HOLD</v>
      </c>
      <c r="H449" s="7">
        <f>F448*E449</f>
        <v>-8.384661235843487E-3</v>
      </c>
      <c r="I449" s="12">
        <f>I448*(1+E449)</f>
        <v>1.4072069023853828</v>
      </c>
      <c r="J449" s="12">
        <f>J448*(1+H449)</f>
        <v>1.4076831951260798</v>
      </c>
      <c r="K449" s="7">
        <f>I449/MAX(I$2:I449)-1</f>
        <v>-5.5452515235247302E-2</v>
      </c>
      <c r="L449" s="7">
        <f>J449/MAX(J$2:J449)-1</f>
        <v>-5.5452515235246969E-2</v>
      </c>
    </row>
    <row r="450" spans="1:12" x14ac:dyDescent="0.25">
      <c r="A450" s="1">
        <v>44460</v>
      </c>
      <c r="B450" s="9">
        <v>248.5</v>
      </c>
      <c r="C450" s="9">
        <f>AVERAGE(B401:B450)</f>
        <v>257.78059999999999</v>
      </c>
      <c r="D450" s="9">
        <f>AVERAGE(B251:B450)</f>
        <v>234.7697500000001</v>
      </c>
      <c r="E450" s="7">
        <f>IF(B449=0,0,(B450-B449)/B449)</f>
        <v>-4.1676685100584757E-3</v>
      </c>
      <c r="F450">
        <f>IF(C450&gt;D450,1,0)</f>
        <v>1</v>
      </c>
      <c r="G450" t="str">
        <f>IF(F450&gt;F449,"BUY",IF(F450&lt;F449,"SELL","HOLD"))</f>
        <v>HOLD</v>
      </c>
      <c r="H450" s="7">
        <f>F449*E450</f>
        <v>-4.1676685100584757E-3</v>
      </c>
      <c r="I450" s="12">
        <f>I449*(1+E450)</f>
        <v>1.4013421304911744</v>
      </c>
      <c r="J450" s="12">
        <f>J449*(1+H450)</f>
        <v>1.4018164382016143</v>
      </c>
      <c r="K450" s="7">
        <f>I450/MAX(I$2:I450)-1</f>
        <v>-5.9389076043756317E-2</v>
      </c>
      <c r="L450" s="7">
        <f>J450/MAX(J$2:J450)-1</f>
        <v>-5.9389076043755984E-2</v>
      </c>
    </row>
    <row r="451" spans="1:12" x14ac:dyDescent="0.25">
      <c r="A451" s="1">
        <v>44461</v>
      </c>
      <c r="B451" s="9">
        <v>246.12</v>
      </c>
      <c r="C451" s="9">
        <f>AVERAGE(B402:B451)</f>
        <v>257.46179999999998</v>
      </c>
      <c r="D451" s="9">
        <f>AVERAGE(B252:B451)</f>
        <v>234.96715000000012</v>
      </c>
      <c r="E451" s="7">
        <f>IF(B450=0,0,(B451-B450)/B450)</f>
        <v>-9.5774647887323754E-3</v>
      </c>
      <c r="F451">
        <f>IF(C451&gt;D451,1,0)</f>
        <v>1</v>
      </c>
      <c r="G451" t="str">
        <f>IF(F451&gt;F450,"BUY",IF(F451&lt;F450,"SELL","HOLD"))</f>
        <v>HOLD</v>
      </c>
      <c r="H451" s="7">
        <f>F450*E451</f>
        <v>-9.5774647887323754E-3</v>
      </c>
      <c r="I451" s="12">
        <f>I450*(1+E451)</f>
        <v>1.387920825579428</v>
      </c>
      <c r="J451" s="12">
        <f>J450*(1+H451)</f>
        <v>1.3883905906244722</v>
      </c>
      <c r="K451" s="7">
        <f>I451/MAX(I$2:I451)-1</f>
        <v>-6.8397744047844267E-2</v>
      </c>
      <c r="L451" s="7">
        <f>J451/MAX(J$2:J451)-1</f>
        <v>-6.8397744047843823E-2</v>
      </c>
    </row>
    <row r="452" spans="1:12" x14ac:dyDescent="0.25">
      <c r="A452" s="1">
        <v>44462</v>
      </c>
      <c r="B452" s="9">
        <v>246.22</v>
      </c>
      <c r="C452" s="9">
        <f>AVERAGE(B403:B452)</f>
        <v>257.22339999999997</v>
      </c>
      <c r="D452" s="9">
        <f>AVERAGE(B253:B452)</f>
        <v>235.17910000000012</v>
      </c>
      <c r="E452" s="7">
        <f>IF(B451=0,0,(B452-B451)/B451)</f>
        <v>4.063058670566972E-4</v>
      </c>
      <c r="F452">
        <f>IF(C452&gt;D452,1,0)</f>
        <v>1</v>
      </c>
      <c r="G452" t="str">
        <f>IF(F452&gt;F451,"BUY",IF(F452&lt;F451,"SELL","HOLD"))</f>
        <v>HOLD</v>
      </c>
      <c r="H452" s="7">
        <f>F451*E452</f>
        <v>4.063058670566972E-4</v>
      </c>
      <c r="I452" s="12">
        <f>I451*(1+E452)</f>
        <v>1.3884847459538712</v>
      </c>
      <c r="J452" s="12">
        <f>J451*(1+H452)</f>
        <v>1.3889547018672093</v>
      </c>
      <c r="K452" s="7">
        <f>I452/MAX(I$2:I452)-1</f>
        <v>-6.801922858548759E-2</v>
      </c>
      <c r="L452" s="7">
        <f>J452/MAX(J$2:J452)-1</f>
        <v>-6.8019228585487257E-2</v>
      </c>
    </row>
    <row r="453" spans="1:12" x14ac:dyDescent="0.25">
      <c r="A453" s="1">
        <v>44463</v>
      </c>
      <c r="B453" s="9">
        <v>248.81</v>
      </c>
      <c r="C453" s="9">
        <f>AVERAGE(B404:B453)</f>
        <v>257.06259999999997</v>
      </c>
      <c r="D453" s="9">
        <f>AVERAGE(B254:B453)</f>
        <v>235.39125000000007</v>
      </c>
      <c r="E453" s="7">
        <f>IF(B452=0,0,(B453-B452)/B452)</f>
        <v>1.0519048005848443E-2</v>
      </c>
      <c r="F453">
        <f>IF(C453&gt;D453,1,0)</f>
        <v>1</v>
      </c>
      <c r="G453" t="str">
        <f>IF(F453&gt;F452,"BUY",IF(F453&lt;F452,"SELL","HOLD"))</f>
        <v>HOLD</v>
      </c>
      <c r="H453" s="7">
        <f>F452*E453</f>
        <v>1.0519048005848443E-2</v>
      </c>
      <c r="I453" s="12">
        <f>I452*(1+E453)</f>
        <v>1.4030902836519481</v>
      </c>
      <c r="J453" s="12">
        <f>J452*(1+H453)</f>
        <v>1.4035651830540992</v>
      </c>
      <c r="K453" s="7">
        <f>I453/MAX(I$2:I453)-1</f>
        <v>-5.8215678110450697E-2</v>
      </c>
      <c r="L453" s="7">
        <f>J453/MAX(J$2:J453)-1</f>
        <v>-5.8215678110450475E-2</v>
      </c>
    </row>
    <row r="454" spans="1:12" x14ac:dyDescent="0.25">
      <c r="A454" s="1">
        <v>44466</v>
      </c>
      <c r="B454" s="9">
        <v>246.61</v>
      </c>
      <c r="C454" s="9">
        <f>AVERAGE(B405:B454)</f>
        <v>256.85239999999999</v>
      </c>
      <c r="D454" s="9">
        <f>AVERAGE(B255:B454)</f>
        <v>235.5675500000001</v>
      </c>
      <c r="E454" s="7">
        <f>IF(B453=0,0,(B454-B453)/B453)</f>
        <v>-8.8420883405007384E-3</v>
      </c>
      <c r="F454">
        <f>IF(C454&gt;D454,1,0)</f>
        <v>1</v>
      </c>
      <c r="G454" t="str">
        <f>IF(F454&gt;F453,"BUY",IF(F454&lt;F453,"SELL","HOLD"))</f>
        <v>HOLD</v>
      </c>
      <c r="H454" s="7">
        <f>F453*E454</f>
        <v>-8.8420883405007384E-3</v>
      </c>
      <c r="I454" s="12">
        <f>I453*(1+E454)</f>
        <v>1.3906840354141994</v>
      </c>
      <c r="J454" s="12">
        <f>J453*(1+H454)</f>
        <v>1.3911547357138838</v>
      </c>
      <c r="K454" s="7">
        <f>I454/MAX(I$2:I454)-1</f>
        <v>-6.6543018282296695E-2</v>
      </c>
      <c r="L454" s="7">
        <f>J454/MAX(J$2:J454)-1</f>
        <v>-6.6543018282296362E-2</v>
      </c>
    </row>
    <row r="455" spans="1:12" x14ac:dyDescent="0.25">
      <c r="A455" s="1">
        <v>44467</v>
      </c>
      <c r="B455" s="9">
        <v>248.1</v>
      </c>
      <c r="C455" s="9">
        <f>AVERAGE(B406:B455)</f>
        <v>256.6644</v>
      </c>
      <c r="D455" s="9">
        <f>AVERAGE(B256:B455)</f>
        <v>235.75130000000013</v>
      </c>
      <c r="E455" s="7">
        <f>IF(B454=0,0,(B455-B454)/B454)</f>
        <v>6.0419285511535649E-3</v>
      </c>
      <c r="F455">
        <f>IF(C455&gt;D455,1,0)</f>
        <v>1</v>
      </c>
      <c r="G455" t="str">
        <f>IF(F455&gt;F454,"BUY",IF(F455&lt;F454,"SELL","HOLD"))</f>
        <v>HOLD</v>
      </c>
      <c r="H455" s="7">
        <f>F454*E455</f>
        <v>6.0419285511535649E-3</v>
      </c>
      <c r="I455" s="12">
        <f>I454*(1+E455)</f>
        <v>1.3990864489934018</v>
      </c>
      <c r="J455" s="12">
        <f>J454*(1+H455)</f>
        <v>1.3995599932306659</v>
      </c>
      <c r="K455" s="7">
        <f>I455/MAX(I$2:I455)-1</f>
        <v>-6.0903137893182913E-2</v>
      </c>
      <c r="L455" s="7">
        <f>J455/MAX(J$2:J455)-1</f>
        <v>-6.090313789318258E-2</v>
      </c>
    </row>
    <row r="456" spans="1:12" x14ac:dyDescent="0.25">
      <c r="A456" s="1">
        <v>44468</v>
      </c>
      <c r="B456" s="9">
        <v>247.03</v>
      </c>
      <c r="C456" s="9">
        <f>AVERAGE(B407:B456)</f>
        <v>256.47280000000001</v>
      </c>
      <c r="D456" s="9">
        <f>AVERAGE(B257:B456)</f>
        <v>235.9474000000001</v>
      </c>
      <c r="E456" s="7">
        <f>IF(B455=0,0,(B456-B455)/B455)</f>
        <v>-4.3127771060056152E-3</v>
      </c>
      <c r="F456">
        <f>IF(C456&gt;D456,1,0)</f>
        <v>1</v>
      </c>
      <c r="G456" t="str">
        <f>IF(F456&gt;F455,"BUY",IF(F456&lt;F455,"SELL","HOLD"))</f>
        <v>HOLD</v>
      </c>
      <c r="H456" s="7">
        <f>F455*E456</f>
        <v>-4.3127771060056152E-3</v>
      </c>
      <c r="I456" s="12">
        <f>I455*(1+E456)</f>
        <v>1.3930525009868604</v>
      </c>
      <c r="J456" s="12">
        <f>J455*(1+H456)</f>
        <v>1.3935240029333793</v>
      </c>
      <c r="K456" s="7">
        <f>I456/MAX(I$2:I456)-1</f>
        <v>-6.495325334039892E-2</v>
      </c>
      <c r="L456" s="7">
        <f>J456/MAX(J$2:J456)-1</f>
        <v>-6.4953253340398587E-2</v>
      </c>
    </row>
    <row r="457" spans="1:12" x14ac:dyDescent="0.25">
      <c r="A457" s="1">
        <v>44469</v>
      </c>
      <c r="B457" s="9">
        <v>245.32</v>
      </c>
      <c r="C457" s="9">
        <f>AVERAGE(B408:B457)</f>
        <v>256.20999999999998</v>
      </c>
      <c r="D457" s="9">
        <f>AVERAGE(B258:B457)</f>
        <v>236.13935000000012</v>
      </c>
      <c r="E457" s="7">
        <f>IF(B456=0,0,(B457-B456)/B456)</f>
        <v>-6.9222361656479294E-3</v>
      </c>
      <c r="F457">
        <f>IF(C457&gt;D457,1,0)</f>
        <v>1</v>
      </c>
      <c r="G457" t="str">
        <f>IF(F457&gt;F456,"BUY",IF(F457&lt;F456,"SELL","HOLD"))</f>
        <v>HOLD</v>
      </c>
      <c r="H457" s="7">
        <f>F456*E457</f>
        <v>-6.9222361656479294E-3</v>
      </c>
      <c r="I457" s="12">
        <f>I456*(1+E457)</f>
        <v>1.3834094625838829</v>
      </c>
      <c r="J457" s="12">
        <f>J456*(1+H457)</f>
        <v>1.3838777006825753</v>
      </c>
      <c r="K457" s="7">
        <f>I457/MAX(I$2:I457)-1</f>
        <v>-7.1425867746697347E-2</v>
      </c>
      <c r="L457" s="7">
        <f>J457/MAX(J$2:J457)-1</f>
        <v>-7.1425867746697236E-2</v>
      </c>
    </row>
    <row r="458" spans="1:12" x14ac:dyDescent="0.25">
      <c r="A458" s="1">
        <v>44470</v>
      </c>
      <c r="B458" s="9">
        <v>245.3</v>
      </c>
      <c r="C458" s="9">
        <f>AVERAGE(B409:B458)</f>
        <v>255.99700000000001</v>
      </c>
      <c r="D458" s="9">
        <f>AVERAGE(B259:B458)</f>
        <v>236.31395000000015</v>
      </c>
      <c r="E458" s="7">
        <f>IF(B457=0,0,(B458-B457)/B457)</f>
        <v>-8.1526169900463929E-5</v>
      </c>
      <c r="F458">
        <f>IF(C458&gt;D458,1,0)</f>
        <v>1</v>
      </c>
      <c r="G458" t="str">
        <f>IF(F458&gt;F457,"BUY",IF(F458&lt;F457,"SELL","HOLD"))</f>
        <v>HOLD</v>
      </c>
      <c r="H458" s="7">
        <f>F457*E458</f>
        <v>-8.1526169900463929E-5</v>
      </c>
      <c r="I458" s="12">
        <f>I457*(1+E458)</f>
        <v>1.3832966785089944</v>
      </c>
      <c r="J458" s="12">
        <f>J457*(1+H458)</f>
        <v>1.383764878434028</v>
      </c>
      <c r="K458" s="7">
        <f>I458/MAX(I$2:I458)-1</f>
        <v>-7.1501570839168638E-2</v>
      </c>
      <c r="L458" s="7">
        <f>J458/MAX(J$2:J458)-1</f>
        <v>-7.1501570839168527E-2</v>
      </c>
    </row>
    <row r="459" spans="1:12" x14ac:dyDescent="0.25">
      <c r="A459" s="1">
        <v>44473</v>
      </c>
      <c r="B459" s="9">
        <v>243.01</v>
      </c>
      <c r="C459" s="9">
        <f>AVERAGE(B410:B459)</f>
        <v>255.74020000000004</v>
      </c>
      <c r="D459" s="9">
        <f>AVERAGE(B260:B459)</f>
        <v>236.48450000000014</v>
      </c>
      <c r="E459" s="7">
        <f>IF(B458=0,0,(B459-B458)/B458)</f>
        <v>-9.3355075417856509E-3</v>
      </c>
      <c r="F459">
        <f>IF(C459&gt;D459,1,0)</f>
        <v>1</v>
      </c>
      <c r="G459" t="str">
        <f>IF(F459&gt;F458,"BUY",IF(F459&lt;F458,"SELL","HOLD"))</f>
        <v>HOLD</v>
      </c>
      <c r="H459" s="7">
        <f>F458*E459</f>
        <v>-9.3355075417856509E-3</v>
      </c>
      <c r="I459" s="12">
        <f>I458*(1+E459)</f>
        <v>1.3703829019342466</v>
      </c>
      <c r="J459" s="12">
        <f>J458*(1+H459)</f>
        <v>1.3708467309753489</v>
      </c>
      <c r="K459" s="7">
        <f>I459/MAX(I$2:I459)-1</f>
        <v>-8.0169574927135723E-2</v>
      </c>
      <c r="L459" s="7">
        <f>J459/MAX(J$2:J459)-1</f>
        <v>-8.0169574927135612E-2</v>
      </c>
    </row>
    <row r="460" spans="1:12" x14ac:dyDescent="0.25">
      <c r="A460" s="1">
        <v>44474</v>
      </c>
      <c r="B460" s="9">
        <v>241.91</v>
      </c>
      <c r="C460" s="9">
        <f>AVERAGE(B411:B460)</f>
        <v>255.45020000000005</v>
      </c>
      <c r="D460" s="9">
        <f>AVERAGE(B261:B460)</f>
        <v>236.64240000000015</v>
      </c>
      <c r="E460" s="7">
        <f>IF(B459=0,0,(B460-B459)/B459)</f>
        <v>-4.5265626928932736E-3</v>
      </c>
      <c r="F460">
        <f>IF(C460&gt;D460,1,0)</f>
        <v>1</v>
      </c>
      <c r="G460" t="str">
        <f>IF(F460&gt;F459,"BUY",IF(F460&lt;F459,"SELL","HOLD"))</f>
        <v>HOLD</v>
      </c>
      <c r="H460" s="7">
        <f>F459*E460</f>
        <v>-4.5265626928932736E-3</v>
      </c>
      <c r="I460" s="12">
        <f>I459*(1+E460)</f>
        <v>1.3641797778153721</v>
      </c>
      <c r="J460" s="12">
        <f>J459*(1+H460)</f>
        <v>1.3646415073052411</v>
      </c>
      <c r="K460" s="7">
        <f>I460/MAX(I$2:I460)-1</f>
        <v>-8.4333245013058722E-2</v>
      </c>
      <c r="L460" s="7">
        <f>J460/MAX(J$2:J460)-1</f>
        <v>-8.4333245013058611E-2</v>
      </c>
    </row>
    <row r="461" spans="1:12" x14ac:dyDescent="0.25">
      <c r="A461" s="1">
        <v>44475</v>
      </c>
      <c r="B461" s="9">
        <v>239.24</v>
      </c>
      <c r="C461" s="9">
        <f>AVERAGE(B412:B461)</f>
        <v>255.0752</v>
      </c>
      <c r="D461" s="9">
        <f>AVERAGE(B262:B461)</f>
        <v>236.78185000000016</v>
      </c>
      <c r="E461" s="7">
        <f>IF(B460=0,0,(B461-B460)/B460)</f>
        <v>-1.103716258112516E-2</v>
      </c>
      <c r="F461">
        <f>IF(C461&gt;D461,1,0)</f>
        <v>1</v>
      </c>
      <c r="G461" t="str">
        <f>IF(F461&gt;F460,"BUY",IF(F461&lt;F460,"SELL","HOLD"))</f>
        <v>HOLD</v>
      </c>
      <c r="H461" s="7">
        <f>F460*E461</f>
        <v>-1.103716258112516E-2</v>
      </c>
      <c r="I461" s="12">
        <f>I460*(1+E461)</f>
        <v>1.3491231038177407</v>
      </c>
      <c r="J461" s="12">
        <f>J460*(1+H461)</f>
        <v>1.3495797371241613</v>
      </c>
      <c r="K461" s="7">
        <f>I461/MAX(I$2:I461)-1</f>
        <v>-9.443960785798089E-2</v>
      </c>
      <c r="L461" s="7">
        <f>J461/MAX(J$2:J461)-1</f>
        <v>-9.443960785798089E-2</v>
      </c>
    </row>
    <row r="462" spans="1:12" x14ac:dyDescent="0.25">
      <c r="A462" s="1">
        <v>44476</v>
      </c>
      <c r="B462" s="9">
        <v>244.19</v>
      </c>
      <c r="C462" s="9">
        <f>AVERAGE(B413:B462)</f>
        <v>254.75740000000005</v>
      </c>
      <c r="D462" s="9">
        <f>AVERAGE(B263:B462)</f>
        <v>236.95615000000015</v>
      </c>
      <c r="E462" s="7">
        <f>IF(B461=0,0,(B462-B461)/B461)</f>
        <v>2.0690519979936418E-2</v>
      </c>
      <c r="F462">
        <f>IF(C462&gt;D462,1,0)</f>
        <v>1</v>
      </c>
      <c r="G462" t="str">
        <f>IF(F462&gt;F461,"BUY",IF(F462&lt;F461,"SELL","HOLD"))</f>
        <v>HOLD</v>
      </c>
      <c r="H462" s="7">
        <f>F461*E462</f>
        <v>2.0690519979936418E-2</v>
      </c>
      <c r="I462" s="12">
        <f>I461*(1+E462)</f>
        <v>1.3770371623526754</v>
      </c>
      <c r="J462" s="12">
        <f>J461*(1+H462)</f>
        <v>1.3775032436396459</v>
      </c>
      <c r="K462" s="7">
        <f>I462/MAX(I$2:I462)-1</f>
        <v>-7.5703092471327449E-2</v>
      </c>
      <c r="L462" s="7">
        <f>J462/MAX(J$2:J462)-1</f>
        <v>-7.570309247132756E-2</v>
      </c>
    </row>
    <row r="463" spans="1:12" x14ac:dyDescent="0.25">
      <c r="A463" s="1">
        <v>44477</v>
      </c>
      <c r="B463" s="9">
        <v>244.52</v>
      </c>
      <c r="C463" s="9">
        <f>AVERAGE(B414:B463)</f>
        <v>254.49940000000004</v>
      </c>
      <c r="D463" s="9">
        <f>AVERAGE(B264:B463)</f>
        <v>237.13170000000014</v>
      </c>
      <c r="E463" s="7">
        <f>IF(B462=0,0,(B463-B462)/B462)</f>
        <v>1.3514066915107602E-3</v>
      </c>
      <c r="F463">
        <f>IF(C463&gt;D463,1,0)</f>
        <v>1</v>
      </c>
      <c r="G463" t="str">
        <f>IF(F463&gt;F462,"BUY",IF(F463&lt;F462,"SELL","HOLD"))</f>
        <v>HOLD</v>
      </c>
      <c r="H463" s="7">
        <f>F462*E463</f>
        <v>1.3514066915107602E-3</v>
      </c>
      <c r="I463" s="12">
        <f>I462*(1+E463)</f>
        <v>1.3788980995883378</v>
      </c>
      <c r="J463" s="12">
        <f>J462*(1+H463)</f>
        <v>1.3793648107406784</v>
      </c>
      <c r="K463" s="7">
        <f>I463/MAX(I$2:I463)-1</f>
        <v>-7.4453991445550538E-2</v>
      </c>
      <c r="L463" s="7">
        <f>J463/MAX(J$2:J463)-1</f>
        <v>-7.4453991445550538E-2</v>
      </c>
    </row>
    <row r="464" spans="1:12" x14ac:dyDescent="0.25">
      <c r="A464" s="1">
        <v>44480</v>
      </c>
      <c r="B464" s="9">
        <v>243.05</v>
      </c>
      <c r="C464" s="9">
        <f>AVERAGE(B415:B464)</f>
        <v>254.28600000000003</v>
      </c>
      <c r="D464" s="9">
        <f>AVERAGE(B265:B464)</f>
        <v>237.33280000000016</v>
      </c>
      <c r="E464" s="7">
        <f>IF(B463=0,0,(B464-B463)/B463)</f>
        <v>-6.011778177654175E-3</v>
      </c>
      <c r="F464">
        <f>IF(C464&gt;D464,1,0)</f>
        <v>1</v>
      </c>
      <c r="G464" t="str">
        <f>IF(F464&gt;F463,"BUY",IF(F464&lt;F463,"SELL","HOLD"))</f>
        <v>HOLD</v>
      </c>
      <c r="H464" s="7">
        <f>F463*E464</f>
        <v>-6.011778177654175E-3</v>
      </c>
      <c r="I464" s="12">
        <f>I463*(1+E464)</f>
        <v>1.3706084700840238</v>
      </c>
      <c r="J464" s="12">
        <f>J463*(1+H464)</f>
        <v>1.3710723754724434</v>
      </c>
      <c r="K464" s="7">
        <f>I464/MAX(I$2:I464)-1</f>
        <v>-8.0018168742193141E-2</v>
      </c>
      <c r="L464" s="7">
        <f>J464/MAX(J$2:J464)-1</f>
        <v>-8.0018168742193141E-2</v>
      </c>
    </row>
    <row r="465" spans="1:12" x14ac:dyDescent="0.25">
      <c r="A465" s="1">
        <v>44481</v>
      </c>
      <c r="B465" s="9">
        <v>243.82</v>
      </c>
      <c r="C465" s="9">
        <f>AVERAGE(B416:B465)</f>
        <v>254.01800000000003</v>
      </c>
      <c r="D465" s="9">
        <f>AVERAGE(B266:B465)</f>
        <v>237.54710000000017</v>
      </c>
      <c r="E465" s="7">
        <f>IF(B464=0,0,(B465-B464)/B464)</f>
        <v>3.1680724130836524E-3</v>
      </c>
      <c r="F465">
        <f>IF(C465&gt;D465,1,0)</f>
        <v>1</v>
      </c>
      <c r="G465" t="str">
        <f>IF(F465&gt;F464,"BUY",IF(F465&lt;F464,"SELL","HOLD"))</f>
        <v>HOLD</v>
      </c>
      <c r="H465" s="7">
        <f>F464*E465</f>
        <v>3.1680724130836524E-3</v>
      </c>
      <c r="I465" s="12">
        <f>I464*(1+E465)</f>
        <v>1.3749506569672356</v>
      </c>
      <c r="J465" s="12">
        <f>J464*(1+H465)</f>
        <v>1.3754160320415187</v>
      </c>
      <c r="K465" s="7">
        <f>I465/MAX(I$2:I465)-1</f>
        <v>-7.7103599682047164E-2</v>
      </c>
      <c r="L465" s="7">
        <f>J465/MAX(J$2:J465)-1</f>
        <v>-7.7103599682047164E-2</v>
      </c>
    </row>
    <row r="466" spans="1:12" x14ac:dyDescent="0.25">
      <c r="A466" s="1">
        <v>44482</v>
      </c>
      <c r="B466" s="9">
        <v>243.79</v>
      </c>
      <c r="C466" s="9">
        <f>AVERAGE(B417:B466)</f>
        <v>253.72720000000004</v>
      </c>
      <c r="D466" s="9">
        <f>AVERAGE(B267:B466)</f>
        <v>237.76210000000017</v>
      </c>
      <c r="E466" s="7">
        <f>IF(B465=0,0,(B466-B465)/B465)</f>
        <v>-1.2304158805676786E-4</v>
      </c>
      <c r="F466">
        <f>IF(C466&gt;D466,1,0)</f>
        <v>1</v>
      </c>
      <c r="G466" t="str">
        <f>IF(F466&gt;F465,"BUY",IF(F466&lt;F465,"SELL","HOLD"))</f>
        <v>HOLD</v>
      </c>
      <c r="H466" s="7">
        <f>F465*E466</f>
        <v>-1.2304158805676786E-4</v>
      </c>
      <c r="I466" s="12">
        <f>I465*(1+E466)</f>
        <v>1.3747814808549026</v>
      </c>
      <c r="J466" s="12">
        <f>J465*(1+H466)</f>
        <v>1.3752467986686976</v>
      </c>
      <c r="K466" s="7">
        <f>I466/MAX(I$2:I466)-1</f>
        <v>-7.7217154320754156E-2</v>
      </c>
      <c r="L466" s="7">
        <f>J466/MAX(J$2:J466)-1</f>
        <v>-7.7217154320754156E-2</v>
      </c>
    </row>
    <row r="467" spans="1:12" x14ac:dyDescent="0.25">
      <c r="A467" s="1">
        <v>44483</v>
      </c>
      <c r="B467" s="9">
        <v>243.49</v>
      </c>
      <c r="C467" s="9">
        <f>AVERAGE(B418:B467)</f>
        <v>253.46380000000002</v>
      </c>
      <c r="D467" s="9">
        <f>AVERAGE(B268:B467)</f>
        <v>237.97560000000016</v>
      </c>
      <c r="E467" s="7">
        <f>IF(B466=0,0,(B467-B466)/B466)</f>
        <v>-1.2305672915213215E-3</v>
      </c>
      <c r="F467">
        <f>IF(C467&gt;D467,1,0)</f>
        <v>1</v>
      </c>
      <c r="G467" t="str">
        <f>IF(F467&gt;F466,"BUY",IF(F467&lt;F466,"SELL","HOLD"))</f>
        <v>HOLD</v>
      </c>
      <c r="H467" s="7">
        <f>F466*E467</f>
        <v>-1.2305672915213215E-3</v>
      </c>
      <c r="I467" s="12">
        <f>I466*(1+E467)</f>
        <v>1.3730897197315735</v>
      </c>
      <c r="J467" s="12">
        <f>J466*(1+H467)</f>
        <v>1.3735544649404865</v>
      </c>
      <c r="K467" s="7">
        <f>I467/MAX(I$2:I467)-1</f>
        <v>-7.8352700707823963E-2</v>
      </c>
      <c r="L467" s="7">
        <f>J467/MAX(J$2:J467)-1</f>
        <v>-7.8352700707823963E-2</v>
      </c>
    </row>
    <row r="468" spans="1:12" x14ac:dyDescent="0.25">
      <c r="A468" s="1">
        <v>44484</v>
      </c>
      <c r="B468" s="9">
        <v>245.22</v>
      </c>
      <c r="C468" s="9">
        <f>AVERAGE(B419:B468)</f>
        <v>253.15019999999996</v>
      </c>
      <c r="D468" s="9">
        <f>AVERAGE(B269:B468)</f>
        <v>238.18040000000016</v>
      </c>
      <c r="E468" s="7">
        <f>IF(B467=0,0,(B468-B467)/B467)</f>
        <v>7.1050145796541526E-3</v>
      </c>
      <c r="F468">
        <f>IF(C468&gt;D468,1,0)</f>
        <v>1</v>
      </c>
      <c r="G468" t="str">
        <f>IF(F468&gt;F467,"BUY",IF(F468&lt;F467,"SELL","HOLD"))</f>
        <v>HOLD</v>
      </c>
      <c r="H468" s="7">
        <f>F467*E468</f>
        <v>7.1050145796541526E-3</v>
      </c>
      <c r="I468" s="12">
        <f>I467*(1+E468)</f>
        <v>1.3828455422094394</v>
      </c>
      <c r="J468" s="12">
        <f>J467*(1+H468)</f>
        <v>1.3833135894398376</v>
      </c>
      <c r="K468" s="7">
        <f>I468/MAX(I$2:I468)-1</f>
        <v>-7.1804383209054246E-2</v>
      </c>
      <c r="L468" s="7">
        <f>J468/MAX(J$2:J468)-1</f>
        <v>-7.1804383209054246E-2</v>
      </c>
    </row>
    <row r="469" spans="1:12" x14ac:dyDescent="0.25">
      <c r="A469" s="1">
        <v>44487</v>
      </c>
      <c r="B469" s="9">
        <v>247.33</v>
      </c>
      <c r="C469" s="9">
        <f>AVERAGE(B420:B469)</f>
        <v>252.86759999999998</v>
      </c>
      <c r="D469" s="9">
        <f>AVERAGE(B270:B469)</f>
        <v>238.40930000000014</v>
      </c>
      <c r="E469" s="7">
        <f>IF(B468=0,0,(B469-B468)/B468)</f>
        <v>8.604518391648372E-3</v>
      </c>
      <c r="F469">
        <f>IF(C469&gt;D469,1,0)</f>
        <v>1</v>
      </c>
      <c r="G469" t="str">
        <f>IF(F469&gt;F468,"BUY",IF(F469&lt;F468,"SELL","HOLD"))</f>
        <v>HOLD</v>
      </c>
      <c r="H469" s="7">
        <f>F468*E469</f>
        <v>8.604518391648372E-3</v>
      </c>
      <c r="I469" s="12">
        <f>I468*(1+E469)</f>
        <v>1.3947442621101895</v>
      </c>
      <c r="J469" s="12">
        <f>J468*(1+H469)</f>
        <v>1.3952163366615897</v>
      </c>
      <c r="K469" s="7">
        <f>I469/MAX(I$2:I469)-1</f>
        <v>-6.3817706953329112E-2</v>
      </c>
      <c r="L469" s="7">
        <f>J469/MAX(J$2:J469)-1</f>
        <v>-6.3817706953329223E-2</v>
      </c>
    </row>
    <row r="470" spans="1:12" x14ac:dyDescent="0.25">
      <c r="A470" s="1">
        <v>44488</v>
      </c>
      <c r="B470" s="9">
        <v>246.27</v>
      </c>
      <c r="C470" s="9">
        <f>AVERAGE(B421:B470)</f>
        <v>252.50919999999999</v>
      </c>
      <c r="D470" s="9">
        <f>AVERAGE(B271:B470)</f>
        <v>238.63635000000014</v>
      </c>
      <c r="E470" s="7">
        <f>IF(B469=0,0,(B470-B469)/B469)</f>
        <v>-4.2857720454453655E-3</v>
      </c>
      <c r="F470">
        <f>IF(C470&gt;D470,1,0)</f>
        <v>1</v>
      </c>
      <c r="G470" t="str">
        <f>IF(F470&gt;F469,"BUY",IF(F470&lt;F469,"SELL","HOLD"))</f>
        <v>HOLD</v>
      </c>
      <c r="H470" s="7">
        <f>F469*E470</f>
        <v>-4.2857720454453655E-3</v>
      </c>
      <c r="I470" s="12">
        <f>I469*(1+E470)</f>
        <v>1.3887667061410924</v>
      </c>
      <c r="J470" s="12">
        <f>J469*(1+H470)</f>
        <v>1.3892367574885769</v>
      </c>
      <c r="K470" s="7">
        <f>I470/MAX(I$2:I470)-1</f>
        <v>-6.7829970854309418E-2</v>
      </c>
      <c r="L470" s="7">
        <f>J470/MAX(J$2:J470)-1</f>
        <v>-6.7829970854309529E-2</v>
      </c>
    </row>
    <row r="471" spans="1:12" x14ac:dyDescent="0.25">
      <c r="A471" s="1">
        <v>44489</v>
      </c>
      <c r="B471" s="9">
        <v>245.1</v>
      </c>
      <c r="C471" s="9">
        <f>AVERAGE(B422:B471)</f>
        <v>252.12740000000002</v>
      </c>
      <c r="D471" s="9">
        <f>AVERAGE(B272:B471)</f>
        <v>238.85520000000011</v>
      </c>
      <c r="E471" s="7">
        <f>IF(B470=0,0,(B471-B470)/B470)</f>
        <v>-4.7508831770009174E-3</v>
      </c>
      <c r="F471">
        <f>IF(C471&gt;D471,1,0)</f>
        <v>1</v>
      </c>
      <c r="G471" t="str">
        <f>IF(F471&gt;F470,"BUY",IF(F471&lt;F470,"SELL","HOLD"))</f>
        <v>HOLD</v>
      </c>
      <c r="H471" s="7">
        <f>F470*E471</f>
        <v>-4.7508831770009174E-3</v>
      </c>
      <c r="I471" s="12">
        <f>I470*(1+E471)</f>
        <v>1.3821688377601078</v>
      </c>
      <c r="J471" s="12">
        <f>J470*(1+H471)</f>
        <v>1.3826366559485532</v>
      </c>
      <c r="K471" s="7">
        <f>I471/MAX(I$2:I471)-1</f>
        <v>-7.2258601763882102E-2</v>
      </c>
      <c r="L471" s="7">
        <f>J471/MAX(J$2:J471)-1</f>
        <v>-7.2258601763882213E-2</v>
      </c>
    </row>
    <row r="472" spans="1:12" x14ac:dyDescent="0.25">
      <c r="A472" s="1">
        <v>44490</v>
      </c>
      <c r="B472" s="9">
        <v>244.66</v>
      </c>
      <c r="C472" s="9">
        <f>AVERAGE(B423:B472)</f>
        <v>251.73680000000002</v>
      </c>
      <c r="D472" s="9">
        <f>AVERAGE(B273:B472)</f>
        <v>239.05635000000018</v>
      </c>
      <c r="E472" s="7">
        <f>IF(B471=0,0,(B472-B471)/B471)</f>
        <v>-1.7951856385148826E-3</v>
      </c>
      <c r="F472">
        <f>IF(C472&gt;D472,1,0)</f>
        <v>1</v>
      </c>
      <c r="G472" t="str">
        <f>IF(F472&gt;F471,"BUY",IF(F472&lt;F471,"SELL","HOLD"))</f>
        <v>HOLD</v>
      </c>
      <c r="H472" s="7">
        <f>F471*E472</f>
        <v>-1.7951856385148826E-3</v>
      </c>
      <c r="I472" s="12">
        <f>I471*(1+E472)</f>
        <v>1.3796875881125581</v>
      </c>
      <c r="J472" s="12">
        <f>J471*(1+H472)</f>
        <v>1.3801545664805102</v>
      </c>
      <c r="K472" s="7">
        <f>I472/MAX(I$2:I472)-1</f>
        <v>-7.392406979825128E-2</v>
      </c>
      <c r="L472" s="7">
        <f>J472/MAX(J$2:J472)-1</f>
        <v>-7.3924069798251391E-2</v>
      </c>
    </row>
    <row r="473" spans="1:12" x14ac:dyDescent="0.25">
      <c r="A473" s="1">
        <v>44491</v>
      </c>
      <c r="B473" s="9">
        <v>239.27</v>
      </c>
      <c r="C473" s="9">
        <f>AVERAGE(B424:B473)</f>
        <v>251.23840000000001</v>
      </c>
      <c r="D473" s="9">
        <f>AVERAGE(B274:B473)</f>
        <v>239.24420000000012</v>
      </c>
      <c r="E473" s="7">
        <f>IF(B472=0,0,(B473-B472)/B472)</f>
        <v>-2.2030573040137277E-2</v>
      </c>
      <c r="F473">
        <f>IF(C473&gt;D473,1,0)</f>
        <v>1</v>
      </c>
      <c r="G473" t="str">
        <f>IF(F473&gt;F472,"BUY",IF(F473&lt;F472,"SELL","HOLD"))</f>
        <v>HOLD</v>
      </c>
      <c r="H473" s="7">
        <f>F472*E473</f>
        <v>-2.2030573040137277E-2</v>
      </c>
      <c r="I473" s="12">
        <f>I472*(1+E473)</f>
        <v>1.3492922799300737</v>
      </c>
      <c r="J473" s="12">
        <f>J472*(1+H473)</f>
        <v>1.3497489704969823</v>
      </c>
      <c r="K473" s="7">
        <f>I473/MAX(I$2:I473)-1</f>
        <v>-9.4326053219273898E-2</v>
      </c>
      <c r="L473" s="7">
        <f>J473/MAX(J$2:J473)-1</f>
        <v>-9.4326053219274009E-2</v>
      </c>
    </row>
    <row r="474" spans="1:12" x14ac:dyDescent="0.25">
      <c r="A474" s="1">
        <v>44494</v>
      </c>
      <c r="B474" s="9">
        <v>235.89</v>
      </c>
      <c r="C474" s="9">
        <f>AVERAGE(B425:B474)</f>
        <v>250.68019999999996</v>
      </c>
      <c r="D474" s="9">
        <f>AVERAGE(B275:B474)</f>
        <v>239.4024500000001</v>
      </c>
      <c r="E474" s="7">
        <f>IF(B473=0,0,(B474-B473)/B473)</f>
        <v>-1.412630083169651E-2</v>
      </c>
      <c r="F474">
        <f>IF(C474&gt;D474,1,0)</f>
        <v>1</v>
      </c>
      <c r="G474" t="str">
        <f>IF(F474&gt;F473,"BUY",IF(F474&lt;F473,"SELL","HOLD"))</f>
        <v>HOLD</v>
      </c>
      <c r="H474" s="7">
        <f>F473*E474</f>
        <v>-1.412630083169651E-2</v>
      </c>
      <c r="I474" s="12">
        <f>I473*(1+E474)</f>
        <v>1.3302317712738958</v>
      </c>
      <c r="J474" s="12">
        <f>J473*(1+H474)</f>
        <v>1.3306820104924693</v>
      </c>
      <c r="K474" s="7">
        <f>I474/MAX(I$2:I474)-1</f>
        <v>-0.10711987584692828</v>
      </c>
      <c r="L474" s="7">
        <f>J474/MAX(J$2:J474)-1</f>
        <v>-0.1071198758469285</v>
      </c>
    </row>
    <row r="475" spans="1:12" x14ac:dyDescent="0.25">
      <c r="A475" s="1">
        <v>44495</v>
      </c>
      <c r="B475" s="9">
        <v>239.35</v>
      </c>
      <c r="C475" s="9">
        <f>AVERAGE(B426:B475)</f>
        <v>250.18340000000001</v>
      </c>
      <c r="D475" s="9">
        <f>AVERAGE(B276:B475)</f>
        <v>239.57680000000011</v>
      </c>
      <c r="E475" s="7">
        <f>IF(B474=0,0,(B475-B474)/B474)</f>
        <v>1.4667853660604553E-2</v>
      </c>
      <c r="F475">
        <f>IF(C475&gt;D475,1,0)</f>
        <v>1</v>
      </c>
      <c r="G475" t="str">
        <f>IF(F475&gt;F474,"BUY",IF(F475&lt;F474,"SELL","HOLD"))</f>
        <v>HOLD</v>
      </c>
      <c r="H475" s="7">
        <f>F474*E475</f>
        <v>1.4667853660604553E-2</v>
      </c>
      <c r="I475" s="12">
        <f>I474*(1+E475)</f>
        <v>1.3497434162296282</v>
      </c>
      <c r="J475" s="12">
        <f>J474*(1+H475)</f>
        <v>1.350200259491172</v>
      </c>
      <c r="K475" s="7">
        <f>I475/MAX(I$2:I475)-1</f>
        <v>-9.4023240849388512E-2</v>
      </c>
      <c r="L475" s="7">
        <f>J475/MAX(J$2:J475)-1</f>
        <v>-9.4023240849388734E-2</v>
      </c>
    </row>
    <row r="476" spans="1:12" x14ac:dyDescent="0.25">
      <c r="A476" s="1">
        <v>44496</v>
      </c>
      <c r="B476" s="9">
        <v>243.53</v>
      </c>
      <c r="C476" s="9">
        <f>AVERAGE(B427:B476)</f>
        <v>249.77020000000002</v>
      </c>
      <c r="D476" s="9">
        <f>AVERAGE(B277:B476)</f>
        <v>239.78110000000012</v>
      </c>
      <c r="E476" s="7">
        <f>IF(B475=0,0,(B476-B475)/B475)</f>
        <v>1.7463964904950939E-2</v>
      </c>
      <c r="F476">
        <f>IF(C476&gt;D476,1,0)</f>
        <v>1</v>
      </c>
      <c r="G476" t="str">
        <f>IF(F476&gt;F475,"BUY",IF(F476&lt;F475,"SELL","HOLD"))</f>
        <v>HOLD</v>
      </c>
      <c r="H476" s="7">
        <f>F475*E476</f>
        <v>1.7463964904950939E-2</v>
      </c>
      <c r="I476" s="12">
        <f>I475*(1+E476)</f>
        <v>1.3733152878813508</v>
      </c>
      <c r="J476" s="12">
        <f>J475*(1+H476)</f>
        <v>1.3737801094375812</v>
      </c>
      <c r="K476" s="7">
        <f>I476/MAX(I$2:I476)-1</f>
        <v>-7.8201294522881271E-2</v>
      </c>
      <c r="L476" s="7">
        <f>J476/MAX(J$2:J476)-1</f>
        <v>-7.8201294522881382E-2</v>
      </c>
    </row>
    <row r="477" spans="1:12" x14ac:dyDescent="0.25">
      <c r="A477" s="1">
        <v>44497</v>
      </c>
      <c r="B477" s="9">
        <v>243.16</v>
      </c>
      <c r="C477" s="9">
        <f>AVERAGE(B428:B477)</f>
        <v>249.34960000000004</v>
      </c>
      <c r="D477" s="9">
        <f>AVERAGE(B278:B477)</f>
        <v>239.9778500000001</v>
      </c>
      <c r="E477" s="7">
        <f>IF(B476=0,0,(B477-B476)/B476)</f>
        <v>-1.5193200016425268E-3</v>
      </c>
      <c r="F477">
        <f>IF(C477&gt;D477,1,0)</f>
        <v>1</v>
      </c>
      <c r="G477" t="str">
        <f>IF(F477&gt;F476,"BUY",IF(F477&lt;F476,"SELL","HOLD"))</f>
        <v>HOLD</v>
      </c>
      <c r="H477" s="7">
        <f>F476*E477</f>
        <v>-1.5193200016425268E-3</v>
      </c>
      <c r="I477" s="12">
        <f>I476*(1+E477)</f>
        <v>1.3712287824959111</v>
      </c>
      <c r="J477" s="12">
        <f>J476*(1+H477)</f>
        <v>1.371692897839454</v>
      </c>
      <c r="K477" s="7">
        <f>I477/MAX(I$2:I477)-1</f>
        <v>-7.9601801733600874E-2</v>
      </c>
      <c r="L477" s="7">
        <f>J477/MAX(J$2:J477)-1</f>
        <v>-7.9601801733600985E-2</v>
      </c>
    </row>
    <row r="478" spans="1:12" x14ac:dyDescent="0.25">
      <c r="A478" s="1">
        <v>44498</v>
      </c>
      <c r="B478" s="9">
        <v>244.81</v>
      </c>
      <c r="C478" s="9">
        <f>AVERAGE(B429:B478)</f>
        <v>249.00760000000002</v>
      </c>
      <c r="D478" s="9">
        <f>AVERAGE(B279:B478)</f>
        <v>240.17980000000011</v>
      </c>
      <c r="E478" s="7">
        <f>IF(B477=0,0,(B478-B477)/B477)</f>
        <v>6.7856555354499333E-3</v>
      </c>
      <c r="F478">
        <f>IF(C478&gt;D478,1,0)</f>
        <v>1</v>
      </c>
      <c r="G478" t="str">
        <f>IF(F478&gt;F477,"BUY",IF(F478&lt;F477,"SELL","HOLD"))</f>
        <v>HOLD</v>
      </c>
      <c r="H478" s="7">
        <f>F477*E478</f>
        <v>6.7856555354499333E-3</v>
      </c>
      <c r="I478" s="12">
        <f>I477*(1+E478)</f>
        <v>1.3805334686742228</v>
      </c>
      <c r="J478" s="12">
        <f>J477*(1+H478)</f>
        <v>1.3810007333446157</v>
      </c>
      <c r="K478" s="7">
        <f>I478/MAX(I$2:I478)-1</f>
        <v>-7.335629660471632E-2</v>
      </c>
      <c r="L478" s="7">
        <f>J478/MAX(J$2:J478)-1</f>
        <v>-7.3356296604716431E-2</v>
      </c>
    </row>
    <row r="479" spans="1:12" x14ac:dyDescent="0.25">
      <c r="A479" s="1">
        <v>44501</v>
      </c>
      <c r="B479" s="9">
        <v>245.82</v>
      </c>
      <c r="C479" s="9">
        <f>AVERAGE(B430:B479)</f>
        <v>248.6446</v>
      </c>
      <c r="D479" s="9">
        <f>AVERAGE(B280:B479)</f>
        <v>240.39190000000011</v>
      </c>
      <c r="E479" s="7">
        <f>IF(B478=0,0,(B479-B478)/B478)</f>
        <v>4.1256484620725902E-3</v>
      </c>
      <c r="F479">
        <f>IF(C479&gt;D479,1,0)</f>
        <v>1</v>
      </c>
      <c r="G479" t="str">
        <f>IF(F479&gt;F478,"BUY",IF(F479&lt;F478,"SELL","HOLD"))</f>
        <v>HOLD</v>
      </c>
      <c r="H479" s="7">
        <f>F478*E479</f>
        <v>4.1256484620725902E-3</v>
      </c>
      <c r="I479" s="12">
        <f>I478*(1+E479)</f>
        <v>1.3862290644560984</v>
      </c>
      <c r="J479" s="12">
        <f>J478*(1+H479)</f>
        <v>1.38669825689626</v>
      </c>
      <c r="K479" s="7">
        <f>I479/MAX(I$2:I479)-1</f>
        <v>-6.9533290434914297E-2</v>
      </c>
      <c r="L479" s="7">
        <f>J479/MAX(J$2:J479)-1</f>
        <v>-6.9533290434914408E-2</v>
      </c>
    </row>
    <row r="480" spans="1:12" x14ac:dyDescent="0.25">
      <c r="A480" s="1">
        <v>44502</v>
      </c>
      <c r="B480" s="9">
        <v>253.64</v>
      </c>
      <c r="C480" s="9">
        <f>AVERAGE(B431:B480)</f>
        <v>248.43359999999996</v>
      </c>
      <c r="D480" s="9">
        <f>AVERAGE(B281:B480)</f>
        <v>240.6413500000001</v>
      </c>
      <c r="E480" s="7">
        <f>IF(B479=0,0,(B480-B479)/B479)</f>
        <v>3.1811894882434272E-2</v>
      </c>
      <c r="F480">
        <f>IF(C480&gt;D480,1,0)</f>
        <v>1</v>
      </c>
      <c r="G480" t="str">
        <f>IF(F480&gt;F479,"BUY",IF(F480&lt;F479,"SELL","HOLD"))</f>
        <v>HOLD</v>
      </c>
      <c r="H480" s="7">
        <f>F479*E480</f>
        <v>3.1811894882434272E-2</v>
      </c>
      <c r="I480" s="12">
        <f>I479*(1+E480)</f>
        <v>1.4303276377375509</v>
      </c>
      <c r="J480" s="12">
        <f>J479*(1+H480)</f>
        <v>1.4308117560782985</v>
      </c>
      <c r="K480" s="7">
        <f>I480/MAX(I$2:I480)-1</f>
        <v>-3.9933381278625335E-2</v>
      </c>
      <c r="L480" s="7">
        <f>J480/MAX(J$2:J480)-1</f>
        <v>-3.9933381278625557E-2</v>
      </c>
    </row>
    <row r="481" spans="1:12" x14ac:dyDescent="0.25">
      <c r="A481" s="1">
        <v>44503</v>
      </c>
      <c r="B481" s="9">
        <v>256.72000000000003</v>
      </c>
      <c r="C481" s="9">
        <f>AVERAGE(B432:B481)</f>
        <v>248.37179999999998</v>
      </c>
      <c r="D481" s="9">
        <f>AVERAGE(B282:B481)</f>
        <v>240.90920000000008</v>
      </c>
      <c r="E481" s="7">
        <f>IF(B480=0,0,(B481-B480)/B480)</f>
        <v>1.2143195079640597E-2</v>
      </c>
      <c r="F481">
        <f>IF(C481&gt;D481,1,0)</f>
        <v>1</v>
      </c>
      <c r="G481" t="str">
        <f>IF(F481&gt;F480,"BUY",IF(F481&lt;F480,"SELL","HOLD"))</f>
        <v>HOLD</v>
      </c>
      <c r="H481" s="7">
        <f>F480*E481</f>
        <v>1.2143195079640597E-2</v>
      </c>
      <c r="I481" s="12">
        <f>I480*(1+E481)</f>
        <v>1.4476963852703997</v>
      </c>
      <c r="J481" s="12">
        <f>J480*(1+H481)</f>
        <v>1.4481863823546004</v>
      </c>
      <c r="K481" s="7">
        <f>I481/MAX(I$2:I481)-1</f>
        <v>-2.8275105038040649E-2</v>
      </c>
      <c r="L481" s="7">
        <f>J481/MAX(J$2:J481)-1</f>
        <v>-2.8275105038040982E-2</v>
      </c>
    </row>
    <row r="482" spans="1:12" x14ac:dyDescent="0.25">
      <c r="A482" s="1">
        <v>44504</v>
      </c>
      <c r="B482" s="9">
        <v>256.66000000000003</v>
      </c>
      <c r="C482" s="9">
        <f>AVERAGE(B433:B482)</f>
        <v>248.36500000000001</v>
      </c>
      <c r="D482" s="9">
        <f>AVERAGE(B283:B482)</f>
        <v>241.17450000000008</v>
      </c>
      <c r="E482" s="7">
        <f>IF(B481=0,0,(B482-B481)/B481)</f>
        <v>-2.3371766905578946E-4</v>
      </c>
      <c r="F482">
        <f>IF(C482&gt;D482,1,0)</f>
        <v>1</v>
      </c>
      <c r="G482" t="str">
        <f>IF(F482&gt;F481,"BUY",IF(F482&lt;F481,"SELL","HOLD"))</f>
        <v>HOLD</v>
      </c>
      <c r="H482" s="7">
        <f>F481*E482</f>
        <v>-2.3371766905578946E-4</v>
      </c>
      <c r="I482" s="12">
        <f>I481*(1+E482)</f>
        <v>1.4473580330457338</v>
      </c>
      <c r="J482" s="12">
        <f>J481*(1+H482)</f>
        <v>1.4478479156089581</v>
      </c>
      <c r="K482" s="7">
        <f>I482/MAX(I$2:I482)-1</f>
        <v>-2.8502214315454522E-2</v>
      </c>
      <c r="L482" s="7">
        <f>J482/MAX(J$2:J482)-1</f>
        <v>-2.8502214315455077E-2</v>
      </c>
    </row>
    <row r="483" spans="1:12" x14ac:dyDescent="0.25">
      <c r="A483" s="1">
        <v>44505</v>
      </c>
      <c r="B483" s="9">
        <v>254.46</v>
      </c>
      <c r="C483" s="9">
        <f>AVERAGE(B434:B483)</f>
        <v>248.41399999999999</v>
      </c>
      <c r="D483" s="9">
        <f>AVERAGE(B284:B483)</f>
        <v>241.42110000000008</v>
      </c>
      <c r="E483" s="7">
        <f>IF(B482=0,0,(B483-B482)/B482)</f>
        <v>-8.5716512117198513E-3</v>
      </c>
      <c r="F483">
        <f>IF(C483&gt;D483,1,0)</f>
        <v>1</v>
      </c>
      <c r="G483" t="str">
        <f>IF(F483&gt;F482,"BUY",IF(F483&lt;F482,"SELL","HOLD"))</f>
        <v>HOLD</v>
      </c>
      <c r="H483" s="7">
        <f>F482*E483</f>
        <v>-8.5716512117198513E-3</v>
      </c>
      <c r="I483" s="12">
        <f>I482*(1+E483)</f>
        <v>1.4349517848079849</v>
      </c>
      <c r="J483" s="12">
        <f>J482*(1+H483)</f>
        <v>1.4354374682687425</v>
      </c>
      <c r="K483" s="7">
        <f>I483/MAX(I$2:I483)-1</f>
        <v>-3.6829554487300631E-2</v>
      </c>
      <c r="L483" s="7">
        <f>J483/MAX(J$2:J483)-1</f>
        <v>-3.6829554487301075E-2</v>
      </c>
    </row>
    <row r="484" spans="1:12" x14ac:dyDescent="0.25">
      <c r="A484" s="1">
        <v>44508</v>
      </c>
      <c r="B484" s="9">
        <v>250.62</v>
      </c>
      <c r="C484" s="9">
        <f>AVERAGE(B435:B484)</f>
        <v>248.3946</v>
      </c>
      <c r="D484" s="9">
        <f>AVERAGE(B285:B484)</f>
        <v>241.63115000000008</v>
      </c>
      <c r="E484" s="7">
        <f>IF(B483=0,0,(B484-B483)/B483)</f>
        <v>-1.5090780476302771E-2</v>
      </c>
      <c r="F484">
        <f>IF(C484&gt;D484,1,0)</f>
        <v>1</v>
      </c>
      <c r="G484" t="str">
        <f>IF(F484&gt;F483,"BUY",IF(F484&lt;F483,"SELL","HOLD"))</f>
        <v>HOLD</v>
      </c>
      <c r="H484" s="7">
        <f>F483*E484</f>
        <v>-1.5090780476302771E-2</v>
      </c>
      <c r="I484" s="12">
        <f>I483*(1+E484)</f>
        <v>1.4132972424293688</v>
      </c>
      <c r="J484" s="12">
        <f>J483*(1+H484)</f>
        <v>1.4137755965476391</v>
      </c>
      <c r="K484" s="7">
        <f>I484/MAX(I$2:I484)-1</f>
        <v>-5.1364548241795482E-2</v>
      </c>
      <c r="L484" s="7">
        <f>J484/MAX(J$2:J484)-1</f>
        <v>-5.1364548241796038E-2</v>
      </c>
    </row>
    <row r="485" spans="1:12" x14ac:dyDescent="0.25">
      <c r="A485" s="1">
        <v>44509</v>
      </c>
      <c r="B485" s="9">
        <v>251.39</v>
      </c>
      <c r="C485" s="9">
        <f>AVERAGE(B436:B485)</f>
        <v>248.34939999999995</v>
      </c>
      <c r="D485" s="9">
        <f>AVERAGE(B286:B485)</f>
        <v>241.85695000000007</v>
      </c>
      <c r="E485" s="7">
        <f>IF(B484=0,0,(B485-B484)/B484)</f>
        <v>3.0723804963689321E-3</v>
      </c>
      <c r="F485">
        <f>IF(C485&gt;D485,1,0)</f>
        <v>1</v>
      </c>
      <c r="G485" t="str">
        <f>IF(F485&gt;F484,"BUY",IF(F485&lt;F484,"SELL","HOLD"))</f>
        <v>HOLD</v>
      </c>
      <c r="H485" s="7">
        <f>F484*E485</f>
        <v>3.0723804963689321E-3</v>
      </c>
      <c r="I485" s="12">
        <f>I484*(1+E485)</f>
        <v>1.4176394293125809</v>
      </c>
      <c r="J485" s="12">
        <f>J484*(1+H485)</f>
        <v>1.4181192531167146</v>
      </c>
      <c r="K485" s="7">
        <f>I485/MAX(I$2:I485)-1</f>
        <v>-4.8449979181649394E-2</v>
      </c>
      <c r="L485" s="7">
        <f>J485/MAX(J$2:J485)-1</f>
        <v>-4.8449979181649838E-2</v>
      </c>
    </row>
    <row r="486" spans="1:12" x14ac:dyDescent="0.25">
      <c r="A486" s="1">
        <v>44510</v>
      </c>
      <c r="B486" s="9">
        <v>249.74</v>
      </c>
      <c r="C486" s="9">
        <f>AVERAGE(B437:B486)</f>
        <v>248.19019999999998</v>
      </c>
      <c r="D486" s="9">
        <f>AVERAGE(B287:B486)</f>
        <v>242.05145000000005</v>
      </c>
      <c r="E486" s="7">
        <f>IF(B485=0,0,(B486-B485)/B485)</f>
        <v>-6.5635069016268636E-3</v>
      </c>
      <c r="F486">
        <f>IF(C486&gt;D486,1,0)</f>
        <v>1</v>
      </c>
      <c r="G486" t="str">
        <f>IF(F486&gt;F485,"BUY",IF(F486&lt;F485,"SELL","HOLD"))</f>
        <v>HOLD</v>
      </c>
      <c r="H486" s="7">
        <f>F485*E486</f>
        <v>-6.5635069016268636E-3</v>
      </c>
      <c r="I486" s="12">
        <f>I485*(1+E486)</f>
        <v>1.4083347431342694</v>
      </c>
      <c r="J486" s="12">
        <f>J485*(1+H486)</f>
        <v>1.4088114176115532</v>
      </c>
      <c r="K486" s="7">
        <f>I486/MAX(I$2:I486)-1</f>
        <v>-5.4695484310533837E-2</v>
      </c>
      <c r="L486" s="7">
        <f>J486/MAX(J$2:J486)-1</f>
        <v>-5.4695484310534281E-2</v>
      </c>
    </row>
    <row r="487" spans="1:12" x14ac:dyDescent="0.25">
      <c r="A487" s="1">
        <v>44511</v>
      </c>
      <c r="B487" s="9">
        <v>246.43</v>
      </c>
      <c r="C487" s="9">
        <f>AVERAGE(B438:B487)</f>
        <v>247.95559999999995</v>
      </c>
      <c r="D487" s="9">
        <f>AVERAGE(B288:B487)</f>
        <v>242.24895000000004</v>
      </c>
      <c r="E487" s="7">
        <f>IF(B486=0,0,(B487-B486)/B486)</f>
        <v>-1.3253783935292713E-2</v>
      </c>
      <c r="F487">
        <f>IF(C487&gt;D487,1,0)</f>
        <v>1</v>
      </c>
      <c r="G487" t="str">
        <f>IF(F487&gt;F486,"BUY",IF(F487&lt;F486,"SELL","HOLD"))</f>
        <v>HOLD</v>
      </c>
      <c r="H487" s="7">
        <f>F486*E487</f>
        <v>-1.3253783935292713E-2</v>
      </c>
      <c r="I487" s="12">
        <f>I486*(1+E487)</f>
        <v>1.3896689787402019</v>
      </c>
      <c r="J487" s="12">
        <f>J486*(1+H487)</f>
        <v>1.3901393354769562</v>
      </c>
      <c r="K487" s="7">
        <f>I487/MAX(I$2:I487)-1</f>
        <v>-6.7224346114538536E-2</v>
      </c>
      <c r="L487" s="7">
        <f>J487/MAX(J$2:J487)-1</f>
        <v>-6.7224346114538869E-2</v>
      </c>
    </row>
    <row r="488" spans="1:12" x14ac:dyDescent="0.25">
      <c r="A488" s="1">
        <v>44512</v>
      </c>
      <c r="B488" s="9">
        <v>245.09</v>
      </c>
      <c r="C488" s="9">
        <f>AVERAGE(B439:B488)</f>
        <v>247.60499999999996</v>
      </c>
      <c r="D488" s="9">
        <f>AVERAGE(B289:B488)</f>
        <v>242.44029999999998</v>
      </c>
      <c r="E488" s="7">
        <f>IF(B487=0,0,(B488-B487)/B487)</f>
        <v>-5.437649636813713E-3</v>
      </c>
      <c r="F488">
        <f>IF(C488&gt;D488,1,0)</f>
        <v>1</v>
      </c>
      <c r="G488" t="str">
        <f>IF(F488&gt;F487,"BUY",IF(F488&lt;F487,"SELL","HOLD"))</f>
        <v>HOLD</v>
      </c>
      <c r="H488" s="7">
        <f>F487*E488</f>
        <v>-5.437649636813713E-3</v>
      </c>
      <c r="I488" s="12">
        <f>I487*(1+E488)</f>
        <v>1.3821124457226639</v>
      </c>
      <c r="J488" s="12">
        <f>J487*(1+H488)</f>
        <v>1.3825802448242794</v>
      </c>
      <c r="K488" s="7">
        <f>I488/MAX(I$2:I488)-1</f>
        <v>-7.229645331011747E-2</v>
      </c>
      <c r="L488" s="7">
        <f>J488/MAX(J$2:J488)-1</f>
        <v>-7.2296453310117914E-2</v>
      </c>
    </row>
    <row r="489" spans="1:12" x14ac:dyDescent="0.25">
      <c r="A489" s="1">
        <v>44515</v>
      </c>
      <c r="B489" s="9">
        <v>242.68</v>
      </c>
      <c r="C489" s="9">
        <f>AVERAGE(B440:B489)</f>
        <v>247.27339999999995</v>
      </c>
      <c r="D489" s="9">
        <f>AVERAGE(B290:B489)</f>
        <v>242.61245</v>
      </c>
      <c r="E489" s="7">
        <f>IF(B488=0,0,(B489-B488)/B488)</f>
        <v>-9.8331225264188526E-3</v>
      </c>
      <c r="F489">
        <f>IF(C489&gt;D489,1,0)</f>
        <v>1</v>
      </c>
      <c r="G489" t="str">
        <f>IF(F489&gt;F488,"BUY",IF(F489&lt;F488,"SELL","HOLD"))</f>
        <v>HOLD</v>
      </c>
      <c r="H489" s="7">
        <f>F488*E489</f>
        <v>-9.8331225264188526E-3</v>
      </c>
      <c r="I489" s="12">
        <f>I488*(1+E489)</f>
        <v>1.3685219646985844</v>
      </c>
      <c r="J489" s="12">
        <f>J488*(1+H489)</f>
        <v>1.368985163874316</v>
      </c>
      <c r="K489" s="7">
        <f>I489/MAX(I$2:I489)-1</f>
        <v>-8.1418675952912523E-2</v>
      </c>
      <c r="L489" s="7">
        <f>J489/MAX(J$2:J489)-1</f>
        <v>-8.1418675952912967E-2</v>
      </c>
    </row>
    <row r="490" spans="1:12" x14ac:dyDescent="0.25">
      <c r="A490" s="1">
        <v>44516</v>
      </c>
      <c r="B490" s="9">
        <v>247.02</v>
      </c>
      <c r="C490" s="9">
        <f>AVERAGE(B441:B490)</f>
        <v>247.11199999999999</v>
      </c>
      <c r="D490" s="9">
        <f>AVERAGE(B291:B490)</f>
        <v>242.80234999999996</v>
      </c>
      <c r="E490" s="7">
        <f>IF(B489=0,0,(B490-B489)/B489)</f>
        <v>1.7883632767430376E-2</v>
      </c>
      <c r="F490">
        <f>IF(C490&gt;D490,1,0)</f>
        <v>1</v>
      </c>
      <c r="G490" t="str">
        <f>IF(F490&gt;F489,"BUY",IF(F490&lt;F489,"SELL","HOLD"))</f>
        <v>HOLD</v>
      </c>
      <c r="H490" s="7">
        <f>F489*E490</f>
        <v>1.7883632767430376E-2</v>
      </c>
      <c r="I490" s="12">
        <f>I489*(1+E490)</f>
        <v>1.3929961089494163</v>
      </c>
      <c r="J490" s="12">
        <f>J489*(1+H490)</f>
        <v>1.3934675918091046</v>
      </c>
      <c r="K490" s="7">
        <f>I490/MAX(I$2:I490)-1</f>
        <v>-6.4991104886634399E-2</v>
      </c>
      <c r="L490" s="7">
        <f>J490/MAX(J$2:J490)-1</f>
        <v>-6.4991104886634954E-2</v>
      </c>
    </row>
    <row r="491" spans="1:12" x14ac:dyDescent="0.25">
      <c r="A491" s="1">
        <v>44517</v>
      </c>
      <c r="B491" s="9">
        <v>249.44</v>
      </c>
      <c r="C491" s="9">
        <f>AVERAGE(B442:B491)</f>
        <v>246.9966</v>
      </c>
      <c r="D491" s="9">
        <f>AVERAGE(B292:B491)</f>
        <v>243.00979999999996</v>
      </c>
      <c r="E491" s="7">
        <f>IF(B490=0,0,(B491-B490)/B490)</f>
        <v>9.7967775888591502E-3</v>
      </c>
      <c r="F491">
        <f>IF(C491&gt;D491,1,0)</f>
        <v>1</v>
      </c>
      <c r="G491" t="str">
        <f>IF(F491&gt;F490,"BUY",IF(F491&lt;F490,"SELL","HOLD"))</f>
        <v>HOLD</v>
      </c>
      <c r="H491" s="7">
        <f>F490*E491</f>
        <v>9.7967775888591502E-3</v>
      </c>
      <c r="I491" s="12">
        <f>I490*(1+E491)</f>
        <v>1.4066429820109401</v>
      </c>
      <c r="J491" s="12">
        <f>J490*(1+H491)</f>
        <v>1.4071190838833416</v>
      </c>
      <c r="K491" s="7">
        <f>I491/MAX(I$2:I491)-1</f>
        <v>-5.5831030697603756E-2</v>
      </c>
      <c r="L491" s="7">
        <f>J491/MAX(J$2:J491)-1</f>
        <v>-5.5831030697604311E-2</v>
      </c>
    </row>
    <row r="492" spans="1:12" x14ac:dyDescent="0.25">
      <c r="A492" s="1">
        <v>44518</v>
      </c>
      <c r="B492" s="9">
        <v>249.67</v>
      </c>
      <c r="C492" s="9">
        <f>AVERAGE(B443:B492)</f>
        <v>246.86100000000002</v>
      </c>
      <c r="D492" s="9">
        <f>AVERAGE(B293:B492)</f>
        <v>243.21954999999991</v>
      </c>
      <c r="E492" s="7">
        <f>IF(B491=0,0,(B492-B491)/B491)</f>
        <v>9.2206542655544333E-4</v>
      </c>
      <c r="F492">
        <f>IF(C492&gt;D492,1,0)</f>
        <v>1</v>
      </c>
      <c r="G492" t="str">
        <f>IF(F492&gt;F491,"BUY",IF(F492&lt;F491,"SELL","HOLD"))</f>
        <v>HOLD</v>
      </c>
      <c r="H492" s="7">
        <f>F491*E492</f>
        <v>9.2206542655544333E-4</v>
      </c>
      <c r="I492" s="12">
        <f>I491*(1+E492)</f>
        <v>1.407939998872159</v>
      </c>
      <c r="J492" s="12">
        <f>J491*(1+H492)</f>
        <v>1.4084165397416366</v>
      </c>
      <c r="K492" s="7">
        <f>I492/MAX(I$2:I492)-1</f>
        <v>-5.4960445134183633E-2</v>
      </c>
      <c r="L492" s="7">
        <f>J492/MAX(J$2:J492)-1</f>
        <v>-5.4960445134184299E-2</v>
      </c>
    </row>
    <row r="493" spans="1:12" x14ac:dyDescent="0.25">
      <c r="A493" s="1">
        <v>44519</v>
      </c>
      <c r="B493" s="9">
        <v>253.62</v>
      </c>
      <c r="C493" s="9">
        <f>AVERAGE(B444:B493)</f>
        <v>246.80100000000002</v>
      </c>
      <c r="D493" s="9">
        <f>AVERAGE(B294:B493)</f>
        <v>243.45309999999995</v>
      </c>
      <c r="E493" s="7">
        <f>IF(B492=0,0,(B493-B492)/B492)</f>
        <v>1.5820883566307595E-2</v>
      </c>
      <c r="F493">
        <f>IF(C493&gt;D493,1,0)</f>
        <v>1</v>
      </c>
      <c r="G493" t="str">
        <f>IF(F493&gt;F492,"BUY",IF(F493&lt;F492,"SELL","HOLD"))</f>
        <v>HOLD</v>
      </c>
      <c r="H493" s="7">
        <f>F492*E493</f>
        <v>1.5820883566307595E-2</v>
      </c>
      <c r="I493" s="12">
        <f>I492*(1+E493)</f>
        <v>1.4302148536626627</v>
      </c>
      <c r="J493" s="12">
        <f>J492*(1+H493)</f>
        <v>1.4306989338297509</v>
      </c>
      <c r="K493" s="7">
        <f>I493/MAX(I$2:I493)-1</f>
        <v>-4.0009084371096404E-2</v>
      </c>
      <c r="L493" s="7">
        <f>J493/MAX(J$2:J493)-1</f>
        <v>-4.000908437109707E-2</v>
      </c>
    </row>
    <row r="494" spans="1:12" x14ac:dyDescent="0.25">
      <c r="A494" s="1">
        <v>44522</v>
      </c>
      <c r="B494" s="9">
        <v>254.07</v>
      </c>
      <c r="C494" s="9">
        <f>AVERAGE(B445:B494)</f>
        <v>246.85080000000002</v>
      </c>
      <c r="D494" s="9">
        <f>AVERAGE(B295:B494)</f>
        <v>243.69399999999993</v>
      </c>
      <c r="E494" s="7">
        <f>IF(B493=0,0,(B494-B493)/B493)</f>
        <v>1.7743080198722051E-3</v>
      </c>
      <c r="F494">
        <f>IF(C494&gt;D494,1,0)</f>
        <v>1</v>
      </c>
      <c r="G494" t="str">
        <f>IF(F494&gt;F493,"BUY",IF(F494&lt;F493,"SELL","HOLD"))</f>
        <v>HOLD</v>
      </c>
      <c r="H494" s="7">
        <f>F493*E494</f>
        <v>1.7743080198722051E-3</v>
      </c>
      <c r="I494" s="12">
        <f>I493*(1+E494)</f>
        <v>1.4327524953476567</v>
      </c>
      <c r="J494" s="12">
        <f>J493*(1+H494)</f>
        <v>1.4332374344220677</v>
      </c>
      <c r="K494" s="7">
        <f>I494/MAX(I$2:I494)-1</f>
        <v>-3.8305764790491525E-2</v>
      </c>
      <c r="L494" s="7">
        <f>J494/MAX(J$2:J494)-1</f>
        <v>-3.8305764790492081E-2</v>
      </c>
    </row>
    <row r="495" spans="1:12" x14ac:dyDescent="0.25">
      <c r="A495" s="1">
        <v>44523</v>
      </c>
      <c r="B495" s="9">
        <v>252.14</v>
      </c>
      <c r="C495" s="9">
        <f>AVERAGE(B446:B495)</f>
        <v>246.86160000000004</v>
      </c>
      <c r="D495" s="9">
        <f>AVERAGE(B296:B495)</f>
        <v>243.91544999999994</v>
      </c>
      <c r="E495" s="7">
        <f>IF(B494=0,0,(B495-B494)/B494)</f>
        <v>-7.5963317196048605E-3</v>
      </c>
      <c r="F495">
        <f>IF(C495&gt;D495,1,0)</f>
        <v>1</v>
      </c>
      <c r="G495" t="str">
        <f>IF(F495&gt;F494,"BUY",IF(F495&lt;F494,"SELL","HOLD"))</f>
        <v>HOLD</v>
      </c>
      <c r="H495" s="7">
        <f>F494*E495</f>
        <v>-7.5963317196048605E-3</v>
      </c>
      <c r="I495" s="12">
        <f>I494*(1+E495)</f>
        <v>1.4218688321209043</v>
      </c>
      <c r="J495" s="12">
        <f>J494*(1+H495)</f>
        <v>1.4223500874372423</v>
      </c>
      <c r="K495" s="7">
        <f>I495/MAX(I$2:I495)-1</f>
        <v>-4.5611113213974708E-2</v>
      </c>
      <c r="L495" s="7">
        <f>J495/MAX(J$2:J495)-1</f>
        <v>-4.5611113213975263E-2</v>
      </c>
    </row>
    <row r="496" spans="1:12" x14ac:dyDescent="0.25">
      <c r="A496" s="1">
        <v>44524</v>
      </c>
      <c r="B496" s="9">
        <v>256.23</v>
      </c>
      <c r="C496" s="9">
        <f>AVERAGE(B447:B496)</f>
        <v>247.01480000000004</v>
      </c>
      <c r="D496" s="9">
        <f>AVERAGE(B297:B496)</f>
        <v>244.15259999999995</v>
      </c>
      <c r="E496" s="7">
        <f>IF(B495=0,0,(B496-B495)/B495)</f>
        <v>1.6221146981835615E-2</v>
      </c>
      <c r="F496">
        <f>IF(C496&gt;D496,1,0)</f>
        <v>1</v>
      </c>
      <c r="G496" t="str">
        <f>IF(F496&gt;F495,"BUY",IF(F496&lt;F495,"SELL","HOLD"))</f>
        <v>HOLD</v>
      </c>
      <c r="H496" s="7">
        <f>F495*E496</f>
        <v>1.6221146981835615E-2</v>
      </c>
      <c r="I496" s="12">
        <f>I495*(1+E496)</f>
        <v>1.4449331754356285</v>
      </c>
      <c r="J496" s="12">
        <f>J495*(1+H496)</f>
        <v>1.4454222372651886</v>
      </c>
      <c r="K496" s="7">
        <f>I496/MAX(I$2:I496)-1</f>
        <v>-3.0129830803587998E-2</v>
      </c>
      <c r="L496" s="7">
        <f>J496/MAX(J$2:J496)-1</f>
        <v>-3.0129830803588664E-2</v>
      </c>
    </row>
    <row r="497" spans="1:12" x14ac:dyDescent="0.25">
      <c r="A497" s="1">
        <v>44525</v>
      </c>
      <c r="B497" s="9">
        <v>257.86</v>
      </c>
      <c r="C497" s="9">
        <f>AVERAGE(B448:B497)</f>
        <v>247.16220000000004</v>
      </c>
      <c r="D497" s="9">
        <f>AVERAGE(B298:B497)</f>
        <v>244.40409999999997</v>
      </c>
      <c r="E497" s="7">
        <f>IF(B496=0,0,(B497-B496)/B496)</f>
        <v>6.3614721148967544E-3</v>
      </c>
      <c r="F497">
        <f>IF(C497&gt;D497,1,0)</f>
        <v>1</v>
      </c>
      <c r="G497" t="str">
        <f>IF(F497&gt;F496,"BUY",IF(F497&lt;F496,"SELL","HOLD"))</f>
        <v>HOLD</v>
      </c>
      <c r="H497" s="7">
        <f>F496*E497</f>
        <v>6.3614721148967544E-3</v>
      </c>
      <c r="I497" s="12">
        <f>I496*(1+E497)</f>
        <v>1.4541250775390515</v>
      </c>
      <c r="J497" s="12">
        <f>J496*(1+H497)</f>
        <v>1.4546172505218029</v>
      </c>
      <c r="K497" s="7">
        <f>I497/MAX(I$2:I497)-1</f>
        <v>-2.3960028767174846E-2</v>
      </c>
      <c r="L497" s="7">
        <f>J497/MAX(J$2:J497)-1</f>
        <v>-2.3960028767175401E-2</v>
      </c>
    </row>
    <row r="498" spans="1:12" x14ac:dyDescent="0.25">
      <c r="A498" s="1">
        <v>44526</v>
      </c>
      <c r="B498" s="9">
        <v>255.44</v>
      </c>
      <c r="C498" s="9">
        <f>AVERAGE(B449:B498)</f>
        <v>247.23800000000006</v>
      </c>
      <c r="D498" s="9">
        <f>AVERAGE(B299:B498)</f>
        <v>244.63315</v>
      </c>
      <c r="E498" s="7">
        <f>IF(B497=0,0,(B498-B497)/B497)</f>
        <v>-9.3849375630187543E-3</v>
      </c>
      <c r="F498">
        <f>IF(C498&gt;D498,1,0)</f>
        <v>1</v>
      </c>
      <c r="G498" t="str">
        <f>IF(F498&gt;F497,"BUY",IF(F498&lt;F497,"SELL","HOLD"))</f>
        <v>HOLD</v>
      </c>
      <c r="H498" s="7">
        <f>F497*E498</f>
        <v>-9.3849375630187543E-3</v>
      </c>
      <c r="I498" s="12">
        <f>I497*(1+E498)</f>
        <v>1.4404782044775277</v>
      </c>
      <c r="J498" s="12">
        <f>J497*(1+H498)</f>
        <v>1.4409657584475659</v>
      </c>
      <c r="K498" s="7">
        <f>I498/MAX(I$2:I498)-1</f>
        <v>-3.3120102956205488E-2</v>
      </c>
      <c r="L498" s="7">
        <f>J498/MAX(J$2:J498)-1</f>
        <v>-3.3120102956205932E-2</v>
      </c>
    </row>
    <row r="499" spans="1:12" x14ac:dyDescent="0.25">
      <c r="A499" s="1">
        <v>44529</v>
      </c>
      <c r="B499" s="9">
        <v>255.21</v>
      </c>
      <c r="C499" s="9">
        <f>AVERAGE(B450:B499)</f>
        <v>247.35140000000007</v>
      </c>
      <c r="D499" s="9">
        <f>AVERAGE(B300:B499)</f>
        <v>244.85675000000001</v>
      </c>
      <c r="E499" s="7">
        <f>IF(B498=0,0,(B499-B498)/B498)</f>
        <v>-9.0040714062006647E-4</v>
      </c>
      <c r="F499">
        <f>IF(C499&gt;D499,1,0)</f>
        <v>1</v>
      </c>
      <c r="G499" t="str">
        <f>IF(F499&gt;F498,"BUY",IF(F499&lt;F498,"SELL","HOLD"))</f>
        <v>HOLD</v>
      </c>
      <c r="H499" s="7">
        <f>F498*E499</f>
        <v>-9.0040714062006647E-4</v>
      </c>
      <c r="I499" s="12">
        <f>I498*(1+E499)</f>
        <v>1.4391811876163085</v>
      </c>
      <c r="J499" s="12">
        <f>J498*(1+H499)</f>
        <v>1.4396683025892707</v>
      </c>
      <c r="K499" s="7">
        <f>I499/MAX(I$2:I499)-1</f>
        <v>-3.3990688519625833E-2</v>
      </c>
      <c r="L499" s="7">
        <f>J499/MAX(J$2:J499)-1</f>
        <v>-3.3990688519626167E-2</v>
      </c>
    </row>
    <row r="500" spans="1:12" x14ac:dyDescent="0.25">
      <c r="A500" s="1">
        <v>44530</v>
      </c>
      <c r="B500" s="9">
        <v>253.23</v>
      </c>
      <c r="C500" s="9">
        <f>AVERAGE(B451:B500)</f>
        <v>247.44600000000005</v>
      </c>
      <c r="D500" s="9">
        <f>AVERAGE(B301:B500)</f>
        <v>245.06084999999999</v>
      </c>
      <c r="E500" s="7">
        <f>IF(B499=0,0,(B500-B499)/B499)</f>
        <v>-7.7583166803809342E-3</v>
      </c>
      <c r="F500">
        <f>IF(C500&gt;D500,1,0)</f>
        <v>1</v>
      </c>
      <c r="G500" t="str">
        <f>IF(F500&gt;F499,"BUY",IF(F500&lt;F499,"SELL","HOLD"))</f>
        <v>HOLD</v>
      </c>
      <c r="H500" s="7">
        <f>F499*E500</f>
        <v>-7.7583166803809342E-3</v>
      </c>
      <c r="I500" s="12">
        <f>I499*(1+E500)</f>
        <v>1.4280155642023344</v>
      </c>
      <c r="J500" s="12">
        <f>J499*(1+H500)</f>
        <v>1.4284988999830766</v>
      </c>
      <c r="K500" s="7">
        <f>I500/MAX(I$2:I500)-1</f>
        <v>-4.1485294674287299E-2</v>
      </c>
      <c r="L500" s="7">
        <f>J500/MAX(J$2:J500)-1</f>
        <v>-4.1485294674287743E-2</v>
      </c>
    </row>
    <row r="501" spans="1:12" x14ac:dyDescent="0.25">
      <c r="A501" s="1">
        <v>44531</v>
      </c>
      <c r="B501" s="9">
        <v>249.99</v>
      </c>
      <c r="C501" s="9">
        <f>AVERAGE(B452:B501)</f>
        <v>247.52340000000007</v>
      </c>
      <c r="D501" s="9">
        <f>AVERAGE(B302:B501)</f>
        <v>245.24095</v>
      </c>
      <c r="E501" s="7">
        <f>IF(B500=0,0,(B501-B500)/B500)</f>
        <v>-1.279469257197007E-2</v>
      </c>
      <c r="F501">
        <f>IF(C501&gt;D501,1,0)</f>
        <v>1</v>
      </c>
      <c r="G501" t="str">
        <f>IF(F501&gt;F500,"BUY",IF(F501&lt;F500,"SELL","HOLD"))</f>
        <v>HOLD</v>
      </c>
      <c r="H501" s="7">
        <f>F500*E501</f>
        <v>-1.279469257197007E-2</v>
      </c>
      <c r="I501" s="12">
        <f>I500*(1+E501)</f>
        <v>1.4097445440703771</v>
      </c>
      <c r="J501" s="12">
        <f>J500*(1+H501)</f>
        <v>1.4102216957183957</v>
      </c>
      <c r="K501" s="7">
        <f>I501/MAX(I$2:I501)-1</f>
        <v>-5.3749195654642312E-2</v>
      </c>
      <c r="L501" s="7">
        <f>J501/MAX(J$2:J501)-1</f>
        <v>-5.3749195654642645E-2</v>
      </c>
    </row>
    <row r="502" spans="1:12" x14ac:dyDescent="0.25">
      <c r="A502" s="1">
        <v>44532</v>
      </c>
      <c r="B502" s="9">
        <v>252.55</v>
      </c>
      <c r="C502" s="9">
        <f>AVERAGE(B453:B502)</f>
        <v>247.65000000000006</v>
      </c>
      <c r="D502" s="9">
        <f>AVERAGE(B303:B502)</f>
        <v>245.44170000000003</v>
      </c>
      <c r="E502" s="7">
        <f>IF(B501=0,0,(B502-B501)/B501)</f>
        <v>1.0240409616384664E-2</v>
      </c>
      <c r="F502">
        <f>IF(C502&gt;D502,1,0)</f>
        <v>1</v>
      </c>
      <c r="G502" t="str">
        <f>IF(F502&gt;F501,"BUY",IF(F502&lt;F501,"SELL","HOLD"))</f>
        <v>HOLD</v>
      </c>
      <c r="H502" s="7">
        <f>F501*E502</f>
        <v>1.0240409616384664E-2</v>
      </c>
      <c r="I502" s="12">
        <f>I501*(1+E502)</f>
        <v>1.4241809056561212</v>
      </c>
      <c r="J502" s="12">
        <f>J501*(1+H502)</f>
        <v>1.4246629435324647</v>
      </c>
      <c r="K502" s="7">
        <f>I502/MAX(I$2:I502)-1</f>
        <v>-4.4059199818312411E-2</v>
      </c>
      <c r="L502" s="7">
        <f>J502/MAX(J$2:J502)-1</f>
        <v>-4.4059199818312744E-2</v>
      </c>
    </row>
    <row r="503" spans="1:12" x14ac:dyDescent="0.25">
      <c r="A503" s="1">
        <v>44533</v>
      </c>
      <c r="B503" s="9">
        <v>257.63</v>
      </c>
      <c r="C503" s="9">
        <f>AVERAGE(B454:B503)</f>
        <v>247.82640000000001</v>
      </c>
      <c r="D503" s="9">
        <f>AVERAGE(B304:B503)</f>
        <v>245.67269999999996</v>
      </c>
      <c r="E503" s="7">
        <f>IF(B502=0,0,(B503-B502)/B502)</f>
        <v>2.0114828746782751E-2</v>
      </c>
      <c r="F503">
        <f>IF(C503&gt;D503,1,0)</f>
        <v>1</v>
      </c>
      <c r="G503" t="str">
        <f>IF(F503&gt;F502,"BUY",IF(F503&lt;F502,"SELL","HOLD"))</f>
        <v>HOLD</v>
      </c>
      <c r="H503" s="7">
        <f>F502*E503</f>
        <v>2.0114828746782751E-2</v>
      </c>
      <c r="I503" s="12">
        <f>I502*(1+E503)</f>
        <v>1.4528280606778321</v>
      </c>
      <c r="J503" s="12">
        <f>J502*(1+H503)</f>
        <v>1.4533197946635077</v>
      </c>
      <c r="K503" s="7">
        <f>I503/MAX(I$2:I503)-1</f>
        <v>-2.4830614330595302E-2</v>
      </c>
      <c r="L503" s="7">
        <f>J503/MAX(J$2:J503)-1</f>
        <v>-2.4830614330595635E-2</v>
      </c>
    </row>
    <row r="504" spans="1:12" x14ac:dyDescent="0.25">
      <c r="A504" s="1">
        <v>44536</v>
      </c>
      <c r="B504" s="9">
        <v>254.28</v>
      </c>
      <c r="C504" s="9">
        <f>AVERAGE(B455:B504)</f>
        <v>247.97980000000004</v>
      </c>
      <c r="D504" s="9">
        <f>AVERAGE(B305:B504)</f>
        <v>245.87804999999997</v>
      </c>
      <c r="E504" s="7">
        <f>IF(B503=0,0,(B504-B503)/B503)</f>
        <v>-1.3003144043783698E-2</v>
      </c>
      <c r="F504">
        <f>IF(C504&gt;D504,1,0)</f>
        <v>1</v>
      </c>
      <c r="G504" t="str">
        <f>IF(F504&gt;F503,"BUY",IF(F504&lt;F503,"SELL","HOLD"))</f>
        <v>HOLD</v>
      </c>
      <c r="H504" s="7">
        <f>F503*E504</f>
        <v>-1.3003144043783698E-2</v>
      </c>
      <c r="I504" s="12">
        <f>I503*(1+E504)</f>
        <v>1.4339367281339874</v>
      </c>
      <c r="J504" s="12">
        <f>J503*(1+H504)</f>
        <v>1.434422068031816</v>
      </c>
      <c r="K504" s="7">
        <f>I504/MAX(I$2:I504)-1</f>
        <v>-3.7510882319542471E-2</v>
      </c>
      <c r="L504" s="7">
        <f>J504/MAX(J$2:J504)-1</f>
        <v>-3.7510882319542915E-2</v>
      </c>
    </row>
    <row r="505" spans="1:12" x14ac:dyDescent="0.25">
      <c r="A505" s="1">
        <v>44537</v>
      </c>
      <c r="B505" s="9">
        <v>255.97</v>
      </c>
      <c r="C505" s="9">
        <f>AVERAGE(B456:B505)</f>
        <v>248.13720000000001</v>
      </c>
      <c r="D505" s="9">
        <f>AVERAGE(B306:B505)</f>
        <v>246.08424999999997</v>
      </c>
      <c r="E505" s="7">
        <f>IF(B504=0,0,(B505-B504)/B504)</f>
        <v>6.6462167689161468E-3</v>
      </c>
      <c r="F505">
        <f>IF(C505&gt;D505,1,0)</f>
        <v>1</v>
      </c>
      <c r="G505" t="str">
        <f>IF(F505&gt;F504,"BUY",IF(F505&lt;F504,"SELL","HOLD"))</f>
        <v>HOLD</v>
      </c>
      <c r="H505" s="7">
        <f>F504*E505</f>
        <v>6.6462167689161468E-3</v>
      </c>
      <c r="I505" s="12">
        <f>I504*(1+E505)</f>
        <v>1.4434669824620763</v>
      </c>
      <c r="J505" s="12">
        <f>J504*(1+H505)</f>
        <v>1.4439555480340724</v>
      </c>
      <c r="K505" s="7">
        <f>I505/MAX(I$2:I505)-1</f>
        <v>-3.1113971005715335E-2</v>
      </c>
      <c r="L505" s="7">
        <f>J505/MAX(J$2:J505)-1</f>
        <v>-3.1113971005715779E-2</v>
      </c>
    </row>
    <row r="506" spans="1:12" x14ac:dyDescent="0.25">
      <c r="A506" s="1">
        <v>44538</v>
      </c>
      <c r="B506" s="9">
        <v>254.56</v>
      </c>
      <c r="C506" s="9">
        <f>AVERAGE(B457:B506)</f>
        <v>248.28779999999998</v>
      </c>
      <c r="D506" s="9">
        <f>AVERAGE(B307:B506)</f>
        <v>246.28254999999999</v>
      </c>
      <c r="E506" s="7">
        <f>IF(B505=0,0,(B506-B505)/B505)</f>
        <v>-5.5084580224244893E-3</v>
      </c>
      <c r="F506">
        <f>IF(C506&gt;D506,1,0)</f>
        <v>1</v>
      </c>
      <c r="G506" t="str">
        <f>IF(F506&gt;F505,"BUY",IF(F506&lt;F505,"SELL","HOLD"))</f>
        <v>HOLD</v>
      </c>
      <c r="H506" s="7">
        <f>F505*E506</f>
        <v>-5.5084580224244893E-3</v>
      </c>
      <c r="I506" s="12">
        <f>I505*(1+E506)</f>
        <v>1.4355157051824281</v>
      </c>
      <c r="J506" s="12">
        <f>J505*(1+H506)</f>
        <v>1.4360015795114798</v>
      </c>
      <c r="K506" s="7">
        <f>I506/MAX(I$2:I506)-1</f>
        <v>-3.6451039024943954E-2</v>
      </c>
      <c r="L506" s="7">
        <f>J506/MAX(J$2:J506)-1</f>
        <v>-3.6451039024944398E-2</v>
      </c>
    </row>
    <row r="507" spans="1:12" x14ac:dyDescent="0.25">
      <c r="A507" s="1">
        <v>44539</v>
      </c>
      <c r="B507" s="9">
        <v>253.57</v>
      </c>
      <c r="C507" s="9">
        <f>AVERAGE(B458:B507)</f>
        <v>248.45279999999994</v>
      </c>
      <c r="D507" s="9">
        <f>AVERAGE(B308:B507)</f>
        <v>246.47354999999999</v>
      </c>
      <c r="E507" s="7">
        <f>IF(B506=0,0,(B507-B506)/B506)</f>
        <v>-3.8890634820867736E-3</v>
      </c>
      <c r="F507">
        <f>IF(C507&gt;D507,1,0)</f>
        <v>1</v>
      </c>
      <c r="G507" t="str">
        <f>IF(F507&gt;F506,"BUY",IF(F507&lt;F506,"SELL","HOLD"))</f>
        <v>HOLD</v>
      </c>
      <c r="H507" s="7">
        <f>F506*E507</f>
        <v>-3.8890634820867736E-3</v>
      </c>
      <c r="I507" s="12">
        <f>I506*(1+E507)</f>
        <v>1.4299328934754412</v>
      </c>
      <c r="J507" s="12">
        <f>J506*(1+H507)</f>
        <v>1.4304168782083828</v>
      </c>
      <c r="K507" s="7">
        <f>I507/MAX(I$2:I507)-1</f>
        <v>-4.0198342102274687E-2</v>
      </c>
      <c r="L507" s="7">
        <f>J507/MAX(J$2:J507)-1</f>
        <v>-4.019834210227502E-2</v>
      </c>
    </row>
    <row r="508" spans="1:12" x14ac:dyDescent="0.25">
      <c r="A508" s="1">
        <v>44540</v>
      </c>
      <c r="B508" s="9">
        <v>252.33</v>
      </c>
      <c r="C508" s="9">
        <f>AVERAGE(B459:B508)</f>
        <v>248.59339999999992</v>
      </c>
      <c r="D508" s="9">
        <f>AVERAGE(B309:B508)</f>
        <v>246.64355</v>
      </c>
      <c r="E508" s="7">
        <f>IF(B507=0,0,(B508-B507)/B507)</f>
        <v>-4.8901683953148272E-3</v>
      </c>
      <c r="F508">
        <f>IF(C508&gt;D508,1,0)</f>
        <v>1</v>
      </c>
      <c r="G508" t="str">
        <f>IF(F508&gt;F507,"BUY",IF(F508&lt;F507,"SELL","HOLD"))</f>
        <v>HOLD</v>
      </c>
      <c r="H508" s="7">
        <f>F507*E508</f>
        <v>-4.8901683953148272E-3</v>
      </c>
      <c r="I508" s="12">
        <f>I507*(1+E508)</f>
        <v>1.4229402808323464</v>
      </c>
      <c r="J508" s="12">
        <f>J507*(1+H508)</f>
        <v>1.4234218987984433</v>
      </c>
      <c r="K508" s="7">
        <f>I508/MAX(I$2:I508)-1</f>
        <v>-4.4891933835496944E-2</v>
      </c>
      <c r="L508" s="7">
        <f>J508/MAX(J$2:J508)-1</f>
        <v>-4.4891933835497277E-2</v>
      </c>
    </row>
    <row r="509" spans="1:12" x14ac:dyDescent="0.25">
      <c r="A509" s="1">
        <v>44543</v>
      </c>
      <c r="B509" s="9">
        <v>250.39</v>
      </c>
      <c r="C509" s="9">
        <f>AVERAGE(B460:B509)</f>
        <v>248.7409999999999</v>
      </c>
      <c r="D509" s="9">
        <f>AVERAGE(B310:B509)</f>
        <v>246.80920000000003</v>
      </c>
      <c r="E509" s="7">
        <f>IF(B508=0,0,(B509-B508)/B508)</f>
        <v>-7.6883446280665239E-3</v>
      </c>
      <c r="F509">
        <f>IF(C509&gt;D509,1,0)</f>
        <v>1</v>
      </c>
      <c r="G509" t="str">
        <f>IF(F509&gt;F508,"BUY",IF(F509&lt;F508,"SELL","HOLD"))</f>
        <v>HOLD</v>
      </c>
      <c r="H509" s="7">
        <f>F508*E509</f>
        <v>-7.6883446280665239E-3</v>
      </c>
      <c r="I509" s="12">
        <f>I508*(1+E509)</f>
        <v>1.4120002255681494</v>
      </c>
      <c r="J509" s="12">
        <f>J508*(1+H509)</f>
        <v>1.4124781406893441</v>
      </c>
      <c r="K509" s="7">
        <f>I509/MAX(I$2:I509)-1</f>
        <v>-5.2235133805215939E-2</v>
      </c>
      <c r="L509" s="7">
        <f>J509/MAX(J$2:J509)-1</f>
        <v>-5.223513380521605E-2</v>
      </c>
    </row>
    <row r="510" spans="1:12" x14ac:dyDescent="0.25">
      <c r="A510" s="1">
        <v>44544</v>
      </c>
      <c r="B510" s="9">
        <v>250.77</v>
      </c>
      <c r="C510" s="9">
        <f>AVERAGE(B461:B510)</f>
        <v>248.91819999999996</v>
      </c>
      <c r="D510" s="9">
        <f>AVERAGE(B311:B510)</f>
        <v>246.96969999999999</v>
      </c>
      <c r="E510" s="7">
        <f>IF(B509=0,0,(B510-B509)/B509)</f>
        <v>1.5176324933105312E-3</v>
      </c>
      <c r="F510">
        <f>IF(C510&gt;D510,1,0)</f>
        <v>1</v>
      </c>
      <c r="G510" t="str">
        <f>IF(F510&gt;F509,"BUY",IF(F510&lt;F509,"SELL","HOLD"))</f>
        <v>HOLD</v>
      </c>
      <c r="H510" s="7">
        <f>F509*E510</f>
        <v>1.5176324933105312E-3</v>
      </c>
      <c r="I510" s="12">
        <f>I509*(1+E510)</f>
        <v>1.4141431229910335</v>
      </c>
      <c r="J510" s="12">
        <f>J509*(1+H510)</f>
        <v>1.4146217634117453</v>
      </c>
      <c r="K510" s="7">
        <f>I510/MAX(I$2:I510)-1</f>
        <v>-5.0796775048260523E-2</v>
      </c>
      <c r="L510" s="7">
        <f>J510/MAX(J$2:J510)-1</f>
        <v>-5.0796775048260634E-2</v>
      </c>
    </row>
    <row r="511" spans="1:12" x14ac:dyDescent="0.25">
      <c r="A511" s="1">
        <v>44545</v>
      </c>
      <c r="B511" s="9">
        <v>248.93</v>
      </c>
      <c r="C511" s="9">
        <f>AVERAGE(B462:B511)</f>
        <v>249.11199999999994</v>
      </c>
      <c r="D511" s="9">
        <f>AVERAGE(B312:B511)</f>
        <v>247.12209999999996</v>
      </c>
      <c r="E511" s="7">
        <f>IF(B510=0,0,(B511-B510)/B510)</f>
        <v>-7.3374008055190152E-3</v>
      </c>
      <c r="F511">
        <f>IF(C511&gt;D511,1,0)</f>
        <v>1</v>
      </c>
      <c r="G511" t="str">
        <f>IF(F511&gt;F510,"BUY",IF(F511&lt;F510,"SELL","HOLD"))</f>
        <v>HOLD</v>
      </c>
      <c r="H511" s="7">
        <f>F510*E511</f>
        <v>-7.3374008055190152E-3</v>
      </c>
      <c r="I511" s="12">
        <f>I510*(1+E511)</f>
        <v>1.40376698810128</v>
      </c>
      <c r="J511" s="12">
        <f>J510*(1+H511)</f>
        <v>1.4042421165453831</v>
      </c>
      <c r="K511" s="7">
        <f>I511/MAX(I$2:I511)-1</f>
        <v>-5.7761459555622618E-2</v>
      </c>
      <c r="L511" s="7">
        <f>J511/MAX(J$2:J511)-1</f>
        <v>-5.7761459555622841E-2</v>
      </c>
    </row>
    <row r="512" spans="1:12" x14ac:dyDescent="0.25">
      <c r="A512" s="1">
        <v>44546</v>
      </c>
      <c r="B512" s="9">
        <v>249.85</v>
      </c>
      <c r="C512" s="9">
        <f>AVERAGE(B463:B512)</f>
        <v>249.22519999999997</v>
      </c>
      <c r="D512" s="9">
        <f>AVERAGE(B313:B512)</f>
        <v>247.28044999999995</v>
      </c>
      <c r="E512" s="7">
        <f>IF(B511=0,0,(B512-B511)/B511)</f>
        <v>3.6958181014742596E-3</v>
      </c>
      <c r="F512">
        <f>IF(C512&gt;D512,1,0)</f>
        <v>1</v>
      </c>
      <c r="G512" t="str">
        <f>IF(F512&gt;F511,"BUY",IF(F512&lt;F511,"SELL","HOLD"))</f>
        <v>HOLD</v>
      </c>
      <c r="H512" s="7">
        <f>F511*E512</f>
        <v>3.6958181014742596E-3</v>
      </c>
      <c r="I512" s="12">
        <f>I511*(1+E512)</f>
        <v>1.4089550555461567</v>
      </c>
      <c r="J512" s="12">
        <f>J511*(1+H512)</f>
        <v>1.4094319399785642</v>
      </c>
      <c r="K512" s="7">
        <f>I512/MAX(I$2:I512)-1</f>
        <v>-5.4279117301941571E-2</v>
      </c>
      <c r="L512" s="7">
        <f>J512/MAX(J$2:J512)-1</f>
        <v>-5.4279117301941793E-2</v>
      </c>
    </row>
    <row r="513" spans="1:12" x14ac:dyDescent="0.25">
      <c r="A513" s="1">
        <v>44547</v>
      </c>
      <c r="B513" s="9">
        <v>249.98</v>
      </c>
      <c r="C513" s="9">
        <f>AVERAGE(B464:B513)</f>
        <v>249.33439999999996</v>
      </c>
      <c r="D513" s="9">
        <f>AVERAGE(B314:B513)</f>
        <v>247.42634999999996</v>
      </c>
      <c r="E513" s="7">
        <f>IF(B512=0,0,(B513-B512)/B512)</f>
        <v>5.2031218731236927E-4</v>
      </c>
      <c r="F513">
        <f>IF(C513&gt;D513,1,0)</f>
        <v>1</v>
      </c>
      <c r="G513" t="str">
        <f>IF(F513&gt;F512,"BUY",IF(F513&lt;F512,"SELL","HOLD"))</f>
        <v>HOLD</v>
      </c>
      <c r="H513" s="7">
        <f>F512*E513</f>
        <v>5.2031218731236927E-4</v>
      </c>
      <c r="I513" s="12">
        <f>I512*(1+E513)</f>
        <v>1.4096881520329327</v>
      </c>
      <c r="J513" s="12">
        <f>J512*(1+H513)</f>
        <v>1.4101652845941222</v>
      </c>
      <c r="K513" s="7">
        <f>I513/MAX(I$2:I513)-1</f>
        <v>-5.3787047200878013E-2</v>
      </c>
      <c r="L513" s="7">
        <f>J513/MAX(J$2:J513)-1</f>
        <v>-5.3787047200878235E-2</v>
      </c>
    </row>
    <row r="514" spans="1:12" x14ac:dyDescent="0.25">
      <c r="A514" s="1">
        <v>44550</v>
      </c>
      <c r="B514" s="9">
        <v>249.63</v>
      </c>
      <c r="C514" s="9">
        <f>AVERAGE(B465:B514)</f>
        <v>249.46599999999992</v>
      </c>
      <c r="D514" s="9">
        <f>AVERAGE(B315:B514)</f>
        <v>247.56029999999996</v>
      </c>
      <c r="E514" s="7">
        <f>IF(B513=0,0,(B514-B513)/B513)</f>
        <v>-1.4001120089606942E-3</v>
      </c>
      <c r="F514">
        <f>IF(C514&gt;D514,1,0)</f>
        <v>1</v>
      </c>
      <c r="G514" t="str">
        <f>IF(F514&gt;F513,"BUY",IF(F514&lt;F513,"SELL","HOLD"))</f>
        <v>HOLD</v>
      </c>
      <c r="H514" s="7">
        <f>F513*E514</f>
        <v>-1.4001120089606942E-3</v>
      </c>
      <c r="I514" s="12">
        <f>I513*(1+E514)</f>
        <v>1.4077144307223817</v>
      </c>
      <c r="J514" s="12">
        <f>J513*(1+H514)</f>
        <v>1.4081908952445423</v>
      </c>
      <c r="K514" s="7">
        <f>I514/MAX(I$2:I514)-1</f>
        <v>-5.5111851319126326E-2</v>
      </c>
      <c r="L514" s="7">
        <f>J514/MAX(J$2:J514)-1</f>
        <v>-5.5111851319126548E-2</v>
      </c>
    </row>
    <row r="515" spans="1:12" x14ac:dyDescent="0.25">
      <c r="A515" s="1">
        <v>44551</v>
      </c>
      <c r="B515" s="9">
        <v>247.62</v>
      </c>
      <c r="C515" s="9">
        <f>AVERAGE(B466:B515)</f>
        <v>249.54199999999994</v>
      </c>
      <c r="D515" s="9">
        <f>AVERAGE(B316:B515)</f>
        <v>247.67399999999998</v>
      </c>
      <c r="E515" s="7">
        <f>IF(B514=0,0,(B515-B514)/B514)</f>
        <v>-8.0519168369186031E-3</v>
      </c>
      <c r="F515">
        <f>IF(C515&gt;D515,1,0)</f>
        <v>1</v>
      </c>
      <c r="G515" t="str">
        <f>IF(F515&gt;F514,"BUY",IF(F515&lt;F514,"SELL","HOLD"))</f>
        <v>HOLD</v>
      </c>
      <c r="H515" s="7">
        <f>F514*E515</f>
        <v>-8.0519168369186031E-3</v>
      </c>
      <c r="I515" s="12">
        <f>I514*(1+E515)</f>
        <v>1.3963796311960748</v>
      </c>
      <c r="J515" s="12">
        <f>J514*(1+H515)</f>
        <v>1.3968522592655273</v>
      </c>
      <c r="K515" s="7">
        <f>I515/MAX(I$2:I515)-1</f>
        <v>-6.2720012112494783E-2</v>
      </c>
      <c r="L515" s="7">
        <f>J515/MAX(J$2:J515)-1</f>
        <v>-6.2720012112495005E-2</v>
      </c>
    </row>
    <row r="516" spans="1:12" x14ac:dyDescent="0.25">
      <c r="A516" s="1">
        <v>44552</v>
      </c>
      <c r="B516" s="9">
        <v>246.44</v>
      </c>
      <c r="C516" s="9">
        <f>AVERAGE(B467:B516)</f>
        <v>249.59499999999991</v>
      </c>
      <c r="D516" s="9">
        <f>AVERAGE(B317:B516)</f>
        <v>247.76599999999999</v>
      </c>
      <c r="E516" s="7">
        <f>IF(B515=0,0,(B516-B515)/B515)</f>
        <v>-4.7653662870527696E-3</v>
      </c>
      <c r="F516">
        <f>IF(C516&gt;D516,1,0)</f>
        <v>1</v>
      </c>
      <c r="G516" t="str">
        <f>IF(F516&gt;F515,"BUY",IF(F516&lt;F515,"SELL","HOLD"))</f>
        <v>HOLD</v>
      </c>
      <c r="H516" s="7">
        <f>F515*E516</f>
        <v>-4.7653662870527696E-3</v>
      </c>
      <c r="I516" s="12">
        <f>I515*(1+E516)</f>
        <v>1.3897253707776458</v>
      </c>
      <c r="J516" s="12">
        <f>J515*(1+H516)</f>
        <v>1.3901957466012298</v>
      </c>
      <c r="K516" s="7">
        <f>I516/MAX(I$2:I516)-1</f>
        <v>-6.7186494568303168E-2</v>
      </c>
      <c r="L516" s="7">
        <f>J516/MAX(J$2:J516)-1</f>
        <v>-6.7186494568303279E-2</v>
      </c>
    </row>
    <row r="517" spans="1:12" x14ac:dyDescent="0.25">
      <c r="A517" s="1">
        <v>44553</v>
      </c>
      <c r="B517" s="9">
        <v>248.54</v>
      </c>
      <c r="C517" s="9">
        <f>AVERAGE(B468:B517)</f>
        <v>249.696</v>
      </c>
      <c r="D517" s="9">
        <f>AVERAGE(B318:B517)</f>
        <v>247.86710000000002</v>
      </c>
      <c r="E517" s="7">
        <f>IF(B516=0,0,(B517-B516)/B516)</f>
        <v>8.5213439376724334E-3</v>
      </c>
      <c r="F517">
        <f>IF(C517&gt;D517,1,0)</f>
        <v>1</v>
      </c>
      <c r="G517" t="str">
        <f>IF(F517&gt;F516,"BUY",IF(F517&lt;F516,"SELL","HOLD"))</f>
        <v>HOLD</v>
      </c>
      <c r="H517" s="7">
        <f>F516*E517</f>
        <v>8.5213439376724334E-3</v>
      </c>
      <c r="I517" s="12">
        <f>I516*(1+E517)</f>
        <v>1.4015676986409513</v>
      </c>
      <c r="J517" s="12">
        <f>J516*(1+H517)</f>
        <v>1.4020420826987081</v>
      </c>
      <c r="K517" s="7">
        <f>I517/MAX(I$2:I517)-1</f>
        <v>-5.9237669858813846E-2</v>
      </c>
      <c r="L517" s="7">
        <f>J517/MAX(J$2:J517)-1</f>
        <v>-5.9237669858814068E-2</v>
      </c>
    </row>
    <row r="518" spans="1:12" x14ac:dyDescent="0.25">
      <c r="A518" s="1">
        <v>44554</v>
      </c>
      <c r="B518" s="9">
        <v>250.04</v>
      </c>
      <c r="C518" s="9">
        <f>AVERAGE(B469:B518)</f>
        <v>249.79240000000001</v>
      </c>
      <c r="D518" s="9">
        <f>AVERAGE(B319:B518)</f>
        <v>247.96680000000001</v>
      </c>
      <c r="E518" s="7">
        <f>IF(B517=0,0,(B518-B517)/B517)</f>
        <v>6.0352458356803737E-3</v>
      </c>
      <c r="F518">
        <f>IF(C518&gt;D518,1,0)</f>
        <v>1</v>
      </c>
      <c r="G518" t="str">
        <f>IF(F518&gt;F517,"BUY",IF(F518&lt;F517,"SELL","HOLD"))</f>
        <v>HOLD</v>
      </c>
      <c r="H518" s="7">
        <f>F517*E518</f>
        <v>6.0352458356803737E-3</v>
      </c>
      <c r="I518" s="12">
        <f>I517*(1+E518)</f>
        <v>1.4100265042575981</v>
      </c>
      <c r="J518" s="12">
        <f>J517*(1+H518)</f>
        <v>1.410503751339764</v>
      </c>
      <c r="K518" s="7">
        <f>I518/MAX(I$2:I518)-1</f>
        <v>-5.3559937923464362E-2</v>
      </c>
      <c r="L518" s="7">
        <f>J518/MAX(J$2:J518)-1</f>
        <v>-5.3559937923464584E-2</v>
      </c>
    </row>
    <row r="519" spans="1:12" x14ac:dyDescent="0.25">
      <c r="A519" s="1">
        <v>44557</v>
      </c>
      <c r="B519" s="9">
        <v>247.85</v>
      </c>
      <c r="C519" s="9">
        <f>AVERAGE(B470:B519)</f>
        <v>249.80280000000002</v>
      </c>
      <c r="D519" s="9">
        <f>AVERAGE(B320:B519)</f>
        <v>248.05794999999998</v>
      </c>
      <c r="E519" s="7">
        <f>IF(B518=0,0,(B519-B518)/B518)</f>
        <v>-8.758598624220116E-3</v>
      </c>
      <c r="F519">
        <f>IF(C519&gt;D519,1,0)</f>
        <v>1</v>
      </c>
      <c r="G519" t="str">
        <f>IF(F519&gt;F518,"BUY",IF(F519&lt;F518,"SELL","HOLD"))</f>
        <v>HOLD</v>
      </c>
      <c r="H519" s="7">
        <f>F518*E519</f>
        <v>-8.758598624220116E-3</v>
      </c>
      <c r="I519" s="12">
        <f>I518*(1+E519)</f>
        <v>1.3976766480572935</v>
      </c>
      <c r="J519" s="12">
        <f>J518*(1+H519)</f>
        <v>1.3981497151238222</v>
      </c>
      <c r="K519" s="7">
        <f>I519/MAX(I$2:I519)-1</f>
        <v>-6.1849426549074771E-2</v>
      </c>
      <c r="L519" s="7">
        <f>J519/MAX(J$2:J519)-1</f>
        <v>-6.1849426549074882E-2</v>
      </c>
    </row>
    <row r="520" spans="1:12" x14ac:dyDescent="0.25">
      <c r="A520" s="1">
        <v>44558</v>
      </c>
      <c r="B520" s="9">
        <v>248.34</v>
      </c>
      <c r="C520" s="9">
        <f>AVERAGE(B471:B520)</f>
        <v>249.84420000000003</v>
      </c>
      <c r="D520" s="9">
        <f>AVERAGE(B321:B520)</f>
        <v>248.14669999999998</v>
      </c>
      <c r="E520" s="7">
        <f>IF(B519=0,0,(B520-B519)/B519)</f>
        <v>1.9770022190841604E-3</v>
      </c>
      <c r="F520">
        <f>IF(C520&gt;D520,1,0)</f>
        <v>1</v>
      </c>
      <c r="G520" t="str">
        <f>IF(F520&gt;F519,"BUY",IF(F520&lt;F519,"SELL","HOLD"))</f>
        <v>HOLD</v>
      </c>
      <c r="H520" s="7">
        <f>F519*E520</f>
        <v>1.9770022190841604E-3</v>
      </c>
      <c r="I520" s="12">
        <f>I519*(1+E520)</f>
        <v>1.4004398578920649</v>
      </c>
      <c r="J520" s="12">
        <f>J519*(1+H520)</f>
        <v>1.4009138602132338</v>
      </c>
      <c r="K520" s="7">
        <f>I520/MAX(I$2:I520)-1</f>
        <v>-5.9994700783527199E-2</v>
      </c>
      <c r="L520" s="7">
        <f>J520/MAX(J$2:J520)-1</f>
        <v>-5.9994700783527422E-2</v>
      </c>
    </row>
    <row r="521" spans="1:12" x14ac:dyDescent="0.25">
      <c r="A521" s="1">
        <v>44559</v>
      </c>
      <c r="B521" s="9">
        <v>250.46</v>
      </c>
      <c r="C521" s="9">
        <f>AVERAGE(B472:B521)</f>
        <v>249.95140000000001</v>
      </c>
      <c r="D521" s="9">
        <f>AVERAGE(B322:B521)</f>
        <v>248.24639999999999</v>
      </c>
      <c r="E521" s="7">
        <f>IF(B520=0,0,(B521-B520)/B520)</f>
        <v>8.5366835789643415E-3</v>
      </c>
      <c r="F521">
        <f>IF(C521&gt;D521,1,0)</f>
        <v>1</v>
      </c>
      <c r="G521" t="str">
        <f>IF(F521&gt;F520,"BUY",IF(F521&lt;F520,"SELL","HOLD"))</f>
        <v>HOLD</v>
      </c>
      <c r="H521" s="7">
        <f>F520*E521</f>
        <v>8.5366835789643415E-3</v>
      </c>
      <c r="I521" s="12">
        <f>I520*(1+E521)</f>
        <v>1.4123949698302594</v>
      </c>
      <c r="J521" s="12">
        <f>J520*(1+H521)</f>
        <v>1.4128730185592597</v>
      </c>
      <c r="K521" s="7">
        <f>I521/MAX(I$2:I521)-1</f>
        <v>-5.1970172981566476E-2</v>
      </c>
      <c r="L521" s="7">
        <f>J521/MAX(J$2:J521)-1</f>
        <v>-5.1970172981566698E-2</v>
      </c>
    </row>
    <row r="522" spans="1:12" x14ac:dyDescent="0.25">
      <c r="A522" s="1">
        <v>44560</v>
      </c>
      <c r="B522" s="9">
        <v>246.52</v>
      </c>
      <c r="C522" s="9">
        <f>AVERAGE(B473:B522)</f>
        <v>249.98859999999996</v>
      </c>
      <c r="D522" s="9">
        <f>AVERAGE(B323:B522)</f>
        <v>248.32409999999999</v>
      </c>
      <c r="E522" s="7">
        <f>IF(B521=0,0,(B522-B521)/B521)</f>
        <v>-1.5731054859059321E-2</v>
      </c>
      <c r="F522">
        <f>IF(C522&gt;D522,1,0)</f>
        <v>1</v>
      </c>
      <c r="G522" t="str">
        <f>IF(F522&gt;F521,"BUY",IF(F522&lt;F521,"SELL","HOLD"))</f>
        <v>HOLD</v>
      </c>
      <c r="H522" s="7">
        <f>F521*E522</f>
        <v>-1.5731054859059321E-2</v>
      </c>
      <c r="I522" s="12">
        <f>I521*(1+E522)</f>
        <v>1.3901765070772001</v>
      </c>
      <c r="J522" s="12">
        <f>J521*(1+H522)</f>
        <v>1.3906470355954192</v>
      </c>
      <c r="K522" s="7">
        <f>I522/MAX(I$2:I522)-1</f>
        <v>-6.6883682198418004E-2</v>
      </c>
      <c r="L522" s="7">
        <f>J522/MAX(J$2:J522)-1</f>
        <v>-6.6883682198418115E-2</v>
      </c>
    </row>
    <row r="523" spans="1:12" x14ac:dyDescent="0.25">
      <c r="A523" s="1">
        <v>44561</v>
      </c>
      <c r="B523" s="9">
        <v>248.38</v>
      </c>
      <c r="C523" s="9">
        <f>AVERAGE(B474:B523)</f>
        <v>250.17080000000001</v>
      </c>
      <c r="D523" s="9">
        <f>AVERAGE(B324:B523)</f>
        <v>248.40304999999998</v>
      </c>
      <c r="E523" s="7">
        <f>IF(B522=0,0,(B523-B522)/B522)</f>
        <v>7.5450267726755848E-3</v>
      </c>
      <c r="F523">
        <f>IF(C523&gt;D523,1,0)</f>
        <v>1</v>
      </c>
      <c r="G523" t="str">
        <f>IF(F523&gt;F522,"BUY",IF(F523&lt;F522,"SELL","HOLD"))</f>
        <v>HOLD</v>
      </c>
      <c r="H523" s="7">
        <f>F522*E523</f>
        <v>7.5450267726755848E-3</v>
      </c>
      <c r="I523" s="12">
        <f>I522*(1+E523)</f>
        <v>1.4006654260418421</v>
      </c>
      <c r="J523" s="12">
        <f>J522*(1+H523)</f>
        <v>1.4011395047103286</v>
      </c>
      <c r="K523" s="7">
        <f>I523/MAX(I$2:I523)-1</f>
        <v>-5.9843294598584618E-2</v>
      </c>
      <c r="L523" s="7">
        <f>J523/MAX(J$2:J523)-1</f>
        <v>-5.984329459858484E-2</v>
      </c>
    </row>
    <row r="524" spans="1:12" x14ac:dyDescent="0.25">
      <c r="A524" s="1">
        <v>44564</v>
      </c>
      <c r="B524" s="9">
        <v>245.76</v>
      </c>
      <c r="C524" s="9">
        <f>AVERAGE(B475:B524)</f>
        <v>250.3682</v>
      </c>
      <c r="D524" s="9">
        <f>AVERAGE(B325:B524)</f>
        <v>248.47725</v>
      </c>
      <c r="E524" s="7">
        <f>IF(B523=0,0,(B524-B523)/B523)</f>
        <v>-1.0548353329575669E-2</v>
      </c>
      <c r="F524">
        <f>IF(C524&gt;D524,1,0)</f>
        <v>1</v>
      </c>
      <c r="G524" t="str">
        <f>IF(F524&gt;F523,"BUY",IF(F524&lt;F523,"SELL","HOLD"))</f>
        <v>HOLD</v>
      </c>
      <c r="H524" s="7">
        <f>F523*E524</f>
        <v>-1.0548353329575669E-2</v>
      </c>
      <c r="I524" s="12">
        <f>I523*(1+E524)</f>
        <v>1.3858907122314321</v>
      </c>
      <c r="J524" s="12">
        <f>J523*(1+H524)</f>
        <v>1.3863597901506173</v>
      </c>
      <c r="K524" s="7">
        <f>I524/MAX(I$2:I524)-1</f>
        <v>-6.9760399712328502E-2</v>
      </c>
      <c r="L524" s="7">
        <f>J524/MAX(J$2:J524)-1</f>
        <v>-6.9760399712328724E-2</v>
      </c>
    </row>
    <row r="525" spans="1:12" x14ac:dyDescent="0.25">
      <c r="A525" s="1">
        <v>44565</v>
      </c>
      <c r="B525" s="9">
        <v>247.72</v>
      </c>
      <c r="C525" s="9">
        <f>AVERAGE(B476:B525)</f>
        <v>250.53560000000002</v>
      </c>
      <c r="D525" s="9">
        <f>AVERAGE(B326:B525)</f>
        <v>248.53594999999999</v>
      </c>
      <c r="E525" s="7">
        <f>IF(B524=0,0,(B525-B524)/B524)</f>
        <v>7.975260416666699E-3</v>
      </c>
      <c r="F525">
        <f>IF(C525&gt;D525,1,0)</f>
        <v>1</v>
      </c>
      <c r="G525" t="str">
        <f>IF(F525&gt;F524,"BUY",IF(F525&lt;F524,"SELL","HOLD"))</f>
        <v>HOLD</v>
      </c>
      <c r="H525" s="7">
        <f>F524*E525</f>
        <v>7.975260416666699E-3</v>
      </c>
      <c r="I525" s="12">
        <f>I524*(1+E525)</f>
        <v>1.3969435515705175</v>
      </c>
      <c r="J525" s="12">
        <f>J524*(1+H525)</f>
        <v>1.3974163705082638</v>
      </c>
      <c r="K525" s="7">
        <f>I525/MAX(I$2:I525)-1</f>
        <v>-6.2341496650138328E-2</v>
      </c>
      <c r="L525" s="7">
        <f>J525/MAX(J$2:J525)-1</f>
        <v>-6.2341496650138661E-2</v>
      </c>
    </row>
    <row r="526" spans="1:12" x14ac:dyDescent="0.25">
      <c r="A526" s="1">
        <v>44566</v>
      </c>
      <c r="B526" s="9">
        <v>244.74</v>
      </c>
      <c r="C526" s="9">
        <f>AVERAGE(B477:B526)</f>
        <v>250.5598</v>
      </c>
      <c r="D526" s="9">
        <f>AVERAGE(B327:B526)</f>
        <v>248.59049999999996</v>
      </c>
      <c r="E526" s="7">
        <f>IF(B525=0,0,(B526-B525)/B525)</f>
        <v>-1.2029710963991563E-2</v>
      </c>
      <c r="F526">
        <f>IF(C526&gt;D526,1,0)</f>
        <v>1</v>
      </c>
      <c r="G526" t="str">
        <f>IF(F526&gt;F525,"BUY",IF(F526&lt;F525,"SELL","HOLD"))</f>
        <v>HOLD</v>
      </c>
      <c r="H526" s="7">
        <f>F525*E526</f>
        <v>-1.2029710963991563E-2</v>
      </c>
      <c r="I526" s="12">
        <f>I525*(1+E526)</f>
        <v>1.3801387244121124</v>
      </c>
      <c r="J526" s="12">
        <f>J525*(1+H526)</f>
        <v>1.3806058554746994</v>
      </c>
      <c r="K526" s="7">
        <f>I526/MAX(I$2:I526)-1</f>
        <v>-7.3621257428366116E-2</v>
      </c>
      <c r="L526" s="7">
        <f>J526/MAX(J$2:J526)-1</f>
        <v>-7.3621257428366338E-2</v>
      </c>
    </row>
    <row r="527" spans="1:12" x14ac:dyDescent="0.25">
      <c r="A527" s="1">
        <v>44567</v>
      </c>
      <c r="B527" s="9">
        <v>237.96</v>
      </c>
      <c r="C527" s="9">
        <f>AVERAGE(B478:B527)</f>
        <v>250.45579999999998</v>
      </c>
      <c r="D527" s="9">
        <f>AVERAGE(B328:B527)</f>
        <v>248.62414999999999</v>
      </c>
      <c r="E527" s="7">
        <f>IF(B526=0,0,(B527-B526)/B526)</f>
        <v>-2.770286835008581E-2</v>
      </c>
      <c r="F527">
        <f>IF(C527&gt;D527,1,0)</f>
        <v>1</v>
      </c>
      <c r="G527" t="str">
        <f>IF(F527&gt;F526,"BUY",IF(F527&lt;F526,"SELL","HOLD"))</f>
        <v>HOLD</v>
      </c>
      <c r="H527" s="7">
        <f>F526*E527</f>
        <v>-2.770286835008581E-2</v>
      </c>
      <c r="I527" s="12">
        <f>I526*(1+E527)</f>
        <v>1.3419049230248683</v>
      </c>
      <c r="J527" s="12">
        <f>J526*(1+H527)</f>
        <v>1.3423591132171262</v>
      </c>
      <c r="K527" s="7">
        <f>I527/MAX(I$2:I527)-1</f>
        <v>-9.9284605776146062E-2</v>
      </c>
      <c r="L527" s="7">
        <f>J527/MAX(J$2:J527)-1</f>
        <v>-9.9284605776146284E-2</v>
      </c>
    </row>
    <row r="528" spans="1:12" x14ac:dyDescent="0.25">
      <c r="A528" s="1">
        <v>44568</v>
      </c>
      <c r="B528" s="9">
        <v>232.01</v>
      </c>
      <c r="C528" s="9">
        <f>AVERAGE(B479:B528)</f>
        <v>250.19979999999998</v>
      </c>
      <c r="D528" s="9">
        <f>AVERAGE(B329:B528)</f>
        <v>248.61349999999996</v>
      </c>
      <c r="E528" s="7">
        <f>IF(B527=0,0,(B528-B527)/B527)</f>
        <v>-2.5004202386955863E-2</v>
      </c>
      <c r="F528">
        <f>IF(C528&gt;D528,1,0)</f>
        <v>1</v>
      </c>
      <c r="G528" t="str">
        <f>IF(F528&gt;F527,"BUY",IF(F528&lt;F527,"SELL","HOLD"))</f>
        <v>HOLD</v>
      </c>
      <c r="H528" s="7">
        <f>F527*E528</f>
        <v>-2.5004202386955863E-2</v>
      </c>
      <c r="I528" s="12">
        <f>I527*(1+E528)</f>
        <v>1.3083516607455021</v>
      </c>
      <c r="J528" s="12">
        <f>J527*(1+H528)</f>
        <v>1.3087944942742706</v>
      </c>
      <c r="K528" s="7">
        <f>I528/MAX(I$2:I528)-1</f>
        <v>-0.12180627578636605</v>
      </c>
      <c r="L528" s="7">
        <f>J528/MAX(J$2:J528)-1</f>
        <v>-0.12180627578636627</v>
      </c>
    </row>
    <row r="529" spans="1:12" x14ac:dyDescent="0.25">
      <c r="A529" s="1">
        <v>44571</v>
      </c>
      <c r="B529" s="9">
        <v>232.04</v>
      </c>
      <c r="C529" s="9">
        <f>AVERAGE(B480:B529)</f>
        <v>249.92420000000001</v>
      </c>
      <c r="D529" s="9">
        <f>AVERAGE(B330:B529)</f>
        <v>248.59254999999993</v>
      </c>
      <c r="E529" s="7">
        <f>IF(B528=0,0,(B529-B528)/B528)</f>
        <v>1.2930477134606757E-4</v>
      </c>
      <c r="F529">
        <f>IF(C529&gt;D529,1,0)</f>
        <v>1</v>
      </c>
      <c r="G529" t="str">
        <f>IF(F529&gt;F528,"BUY",IF(F529&lt;F528,"SELL","HOLD"))</f>
        <v>HOLD</v>
      </c>
      <c r="H529" s="7">
        <f>F528*E529</f>
        <v>1.2930477134606757E-4</v>
      </c>
      <c r="I529" s="12">
        <f>I528*(1+E529)</f>
        <v>1.3085208368578349</v>
      </c>
      <c r="J529" s="12">
        <f>J528*(1+H529)</f>
        <v>1.3089637276470916</v>
      </c>
      <c r="K529" s="7">
        <f>I529/MAX(I$2:I529)-1</f>
        <v>-0.12169272114765917</v>
      </c>
      <c r="L529" s="7">
        <f>J529/MAX(J$2:J529)-1</f>
        <v>-0.12169272114765939</v>
      </c>
    </row>
    <row r="530" spans="1:12" x14ac:dyDescent="0.25">
      <c r="A530" s="1">
        <v>44572</v>
      </c>
      <c r="B530" s="9">
        <v>232.81</v>
      </c>
      <c r="C530" s="9">
        <f>AVERAGE(B481:B530)</f>
        <v>249.50760000000002</v>
      </c>
      <c r="D530" s="9">
        <f>AVERAGE(B331:B530)</f>
        <v>248.56689999999995</v>
      </c>
      <c r="E530" s="7">
        <f>IF(B529=0,0,(B530-B529)/B529)</f>
        <v>3.3183933804516903E-3</v>
      </c>
      <c r="F530">
        <f>IF(C530&gt;D530,1,0)</f>
        <v>1</v>
      </c>
      <c r="G530" t="str">
        <f>IF(F530&gt;F529,"BUY",IF(F530&lt;F529,"SELL","HOLD"))</f>
        <v>HOLD</v>
      </c>
      <c r="H530" s="7">
        <f>F529*E530</f>
        <v>3.3183933804516903E-3</v>
      </c>
      <c r="I530" s="12">
        <f>I529*(1+E530)</f>
        <v>1.312863023741047</v>
      </c>
      <c r="J530" s="12">
        <f>J529*(1+H530)</f>
        <v>1.3133073842161671</v>
      </c>
      <c r="K530" s="7">
        <f>I530/MAX(I$2:I530)-1</f>
        <v>-0.11877815208751308</v>
      </c>
      <c r="L530" s="7">
        <f>J530/MAX(J$2:J530)-1</f>
        <v>-0.11877815208751319</v>
      </c>
    </row>
    <row r="531" spans="1:12" x14ac:dyDescent="0.25">
      <c r="A531" s="1">
        <v>44573</v>
      </c>
      <c r="B531" s="9">
        <v>229.51</v>
      </c>
      <c r="C531" s="9">
        <f>AVERAGE(B482:B531)</f>
        <v>248.96340000000004</v>
      </c>
      <c r="D531" s="9">
        <f>AVERAGE(B332:B531)</f>
        <v>248.51604999999995</v>
      </c>
      <c r="E531" s="7">
        <f>IF(B530=0,0,(B531-B530)/B530)</f>
        <v>-1.4174648855289769E-2</v>
      </c>
      <c r="F531">
        <f>IF(C531&gt;D531,1,0)</f>
        <v>1</v>
      </c>
      <c r="G531" t="str">
        <f>IF(F531&gt;F530,"BUY",IF(F531&lt;F530,"SELL","HOLD"))</f>
        <v>HOLD</v>
      </c>
      <c r="H531" s="7">
        <f>F530*E531</f>
        <v>-1.4174648855289769E-2</v>
      </c>
      <c r="I531" s="12">
        <f>I530*(1+E531)</f>
        <v>1.2942536513844238</v>
      </c>
      <c r="J531" s="12">
        <f>J530*(1+H531)</f>
        <v>1.2946917132058438</v>
      </c>
      <c r="K531" s="7">
        <f>I531/MAX(I$2:I531)-1</f>
        <v>-0.13126916234528208</v>
      </c>
      <c r="L531" s="7">
        <f>J531/MAX(J$2:J531)-1</f>
        <v>-0.1312691623452823</v>
      </c>
    </row>
    <row r="532" spans="1:12" x14ac:dyDescent="0.25">
      <c r="A532" s="1">
        <v>44574</v>
      </c>
      <c r="B532" s="9">
        <v>231.57</v>
      </c>
      <c r="C532" s="9">
        <f>AVERAGE(B483:B532)</f>
        <v>248.46160000000003</v>
      </c>
      <c r="D532" s="9">
        <f>AVERAGE(B333:B532)</f>
        <v>248.47449999999998</v>
      </c>
      <c r="E532" s="7">
        <f>IF(B531=0,0,(B532-B531)/B531)</f>
        <v>8.9756437627990168E-3</v>
      </c>
      <c r="F532">
        <f>IF(C532&gt;D532,1,0)</f>
        <v>0</v>
      </c>
      <c r="G532" t="str">
        <f>IF(F532&gt;F531,"BUY",IF(F532&lt;F531,"SELL","HOLD"))</f>
        <v>SELL</v>
      </c>
      <c r="H532" s="7">
        <f>F531*E532</f>
        <v>8.9756437627990168E-3</v>
      </c>
      <c r="I532" s="12">
        <f>I531*(1+E532)</f>
        <v>1.3058704110979522</v>
      </c>
      <c r="J532" s="12">
        <f>J531*(1+H532)</f>
        <v>1.3063124048062273</v>
      </c>
      <c r="K532" s="7">
        <f>I532/MAX(I$2:I532)-1</f>
        <v>-0.12347174382073534</v>
      </c>
      <c r="L532" s="7">
        <f>J532/MAX(J$2:J532)-1</f>
        <v>-0.12347174382073556</v>
      </c>
    </row>
    <row r="533" spans="1:12" x14ac:dyDescent="0.25">
      <c r="A533" s="1">
        <v>44575</v>
      </c>
      <c r="B533" s="9">
        <v>225.65</v>
      </c>
      <c r="C533" s="9">
        <f>AVERAGE(B484:B533)</f>
        <v>247.8854</v>
      </c>
      <c r="D533" s="9">
        <f>AVERAGE(B334:B533)</f>
        <v>248.41284999999996</v>
      </c>
      <c r="E533" s="7">
        <f>IF(B532=0,0,(B533-B532)/B532)</f>
        <v>-2.5564624087748792E-2</v>
      </c>
      <c r="F533">
        <f>IF(C533&gt;D533,1,0)</f>
        <v>0</v>
      </c>
      <c r="G533" t="str">
        <f>IF(F533&gt;F532,"BUY",IF(F533&lt;F532,"SELL","HOLD"))</f>
        <v>HOLD</v>
      </c>
      <c r="H533" s="7">
        <f>F532*E533</f>
        <v>0</v>
      </c>
      <c r="I533" s="12">
        <f>I532*(1+E533)</f>
        <v>1.2724863249309191</v>
      </c>
      <c r="J533" s="12">
        <f>J532*(1+H533)</f>
        <v>1.3063124048062273</v>
      </c>
      <c r="K533" s="7">
        <f>I533/MAX(I$2:I533)-1</f>
        <v>-0.14587985919224822</v>
      </c>
      <c r="L533" s="7">
        <f>J533/MAX(J$2:J533)-1</f>
        <v>-0.12347174382073556</v>
      </c>
    </row>
    <row r="534" spans="1:12" x14ac:dyDescent="0.25">
      <c r="A534" s="1">
        <v>44578</v>
      </c>
      <c r="B534" s="9">
        <v>225.3</v>
      </c>
      <c r="C534" s="9">
        <f>AVERAGE(B485:B534)</f>
        <v>247.37899999999999</v>
      </c>
      <c r="D534" s="9">
        <f>AVERAGE(B335:B534)</f>
        <v>248.34739999999999</v>
      </c>
      <c r="E534" s="7">
        <f>IF(B533=0,0,(B534-B533)/B533)</f>
        <v>-1.5510746731663828E-3</v>
      </c>
      <c r="F534">
        <f>IF(C534&gt;D534,1,0)</f>
        <v>0</v>
      </c>
      <c r="G534" t="str">
        <f>IF(F534&gt;F533,"BUY",IF(F534&lt;F533,"SELL","HOLD"))</f>
        <v>HOLD</v>
      </c>
      <c r="H534" s="7">
        <f>F533*E534</f>
        <v>0</v>
      </c>
      <c r="I534" s="12">
        <f>I533*(1+E534)</f>
        <v>1.2705126036203682</v>
      </c>
      <c r="J534" s="12">
        <f>J533*(1+H534)</f>
        <v>1.3063124048062273</v>
      </c>
      <c r="K534" s="7">
        <f>I534/MAX(I$2:I534)-1</f>
        <v>-0.14720466331049642</v>
      </c>
      <c r="L534" s="7">
        <f>J534/MAX(J$2:J534)-1</f>
        <v>-0.12347174382073556</v>
      </c>
    </row>
    <row r="535" spans="1:12" x14ac:dyDescent="0.25">
      <c r="A535" s="1">
        <v>44579</v>
      </c>
      <c r="B535" s="9">
        <v>221.07</v>
      </c>
      <c r="C535" s="9">
        <f>AVERAGE(B486:B535)</f>
        <v>246.77259999999998</v>
      </c>
      <c r="D535" s="9">
        <f>AVERAGE(B336:B535)</f>
        <v>248.26769999999999</v>
      </c>
      <c r="E535" s="7">
        <f>IF(B534=0,0,(B535-B534)/B534)</f>
        <v>-1.877496671105201E-2</v>
      </c>
      <c r="F535">
        <f>IF(C535&gt;D535,1,0)</f>
        <v>0</v>
      </c>
      <c r="G535" t="str">
        <f>IF(F535&gt;F534,"BUY",IF(F535&lt;F534,"SELL","HOLD"))</f>
        <v>HOLD</v>
      </c>
      <c r="H535" s="7">
        <f>F534*E535</f>
        <v>0</v>
      </c>
      <c r="I535" s="12">
        <f>I534*(1+E535)</f>
        <v>1.2466587717814237</v>
      </c>
      <c r="J535" s="12">
        <f>J534*(1+H535)</f>
        <v>1.3063124048062273</v>
      </c>
      <c r="K535" s="7">
        <f>I535/MAX(I$2:I535)-1</f>
        <v>-0.16321586736818228</v>
      </c>
      <c r="L535" s="7">
        <f>J535/MAX(J$2:J535)-1</f>
        <v>-0.12347174382073556</v>
      </c>
    </row>
    <row r="536" spans="1:12" x14ac:dyDescent="0.25">
      <c r="A536" s="1">
        <v>44580</v>
      </c>
      <c r="B536" s="9">
        <v>218.77</v>
      </c>
      <c r="C536" s="9">
        <f>AVERAGE(B487:B536)</f>
        <v>246.15319999999997</v>
      </c>
      <c r="D536" s="9">
        <f>AVERAGE(B337:B536)</f>
        <v>248.16374999999996</v>
      </c>
      <c r="E536" s="7">
        <f>IF(B535=0,0,(B536-B535)/B535)</f>
        <v>-1.0403944451983458E-2</v>
      </c>
      <c r="F536">
        <f>IF(C536&gt;D536,1,0)</f>
        <v>0</v>
      </c>
      <c r="G536" t="str">
        <f>IF(F536&gt;F535,"BUY",IF(F536&lt;F535,"SELL","HOLD"))</f>
        <v>HOLD</v>
      </c>
      <c r="H536" s="7">
        <f>F535*E536</f>
        <v>0</v>
      </c>
      <c r="I536" s="12">
        <f>I535*(1+E536)</f>
        <v>1.2336886031692318</v>
      </c>
      <c r="J536" s="12">
        <f>J535*(1+H536)</f>
        <v>1.3063124048062273</v>
      </c>
      <c r="K536" s="7">
        <f>I536/MAX(I$2:I536)-1</f>
        <v>-0.17192172300238484</v>
      </c>
      <c r="L536" s="7">
        <f>J536/MAX(J$2:J536)-1</f>
        <v>-0.12347174382073556</v>
      </c>
    </row>
    <row r="537" spans="1:12" x14ac:dyDescent="0.25">
      <c r="A537" s="1">
        <v>44581</v>
      </c>
      <c r="B537" s="9">
        <v>218.81</v>
      </c>
      <c r="C537" s="9">
        <f>AVERAGE(B488:B537)</f>
        <v>245.60079999999994</v>
      </c>
      <c r="D537" s="9">
        <f>AVERAGE(B338:B537)</f>
        <v>248.06059999999994</v>
      </c>
      <c r="E537" s="7">
        <f>IF(B536=0,0,(B537-B536)/B536)</f>
        <v>1.8284042601815625E-4</v>
      </c>
      <c r="F537">
        <f>IF(C537&gt;D537,1,0)</f>
        <v>0</v>
      </c>
      <c r="G537" t="str">
        <f>IF(F537&gt;F536,"BUY",IF(F537&lt;F536,"SELL","HOLD"))</f>
        <v>HOLD</v>
      </c>
      <c r="H537" s="7">
        <f>F536*E537</f>
        <v>0</v>
      </c>
      <c r="I537" s="12">
        <f>I536*(1+E537)</f>
        <v>1.2339141713190092</v>
      </c>
      <c r="J537" s="12">
        <f>J536*(1+H537)</f>
        <v>1.3063124048062273</v>
      </c>
      <c r="K537" s="7">
        <f>I537/MAX(I$2:I537)-1</f>
        <v>-0.17177031681744215</v>
      </c>
      <c r="L537" s="7">
        <f>J537/MAX(J$2:J537)-1</f>
        <v>-0.12347174382073556</v>
      </c>
    </row>
    <row r="538" spans="1:12" x14ac:dyDescent="0.25">
      <c r="A538" s="1">
        <v>44582</v>
      </c>
      <c r="B538" s="9">
        <v>215.85</v>
      </c>
      <c r="C538" s="9">
        <f>AVERAGE(B489:B538)</f>
        <v>245.01599999999999</v>
      </c>
      <c r="D538" s="9">
        <f>AVERAGE(B339:B538)</f>
        <v>247.95129999999997</v>
      </c>
      <c r="E538" s="7">
        <f>IF(B537=0,0,(B538-B537)/B537)</f>
        <v>-1.352771811160371E-2</v>
      </c>
      <c r="F538">
        <f>IF(C538&gt;D538,1,0)</f>
        <v>0</v>
      </c>
      <c r="G538" t="str">
        <f>IF(F538&gt;F537,"BUY",IF(F538&lt;F537,"SELL","HOLD"))</f>
        <v>HOLD</v>
      </c>
      <c r="H538" s="7">
        <f>F537*E538</f>
        <v>0</v>
      </c>
      <c r="I538" s="12">
        <f>I537*(1+E538)</f>
        <v>1.2172221282354925</v>
      </c>
      <c r="J538" s="12">
        <f>J537*(1+H538)</f>
        <v>1.3063124048062273</v>
      </c>
      <c r="K538" s="7">
        <f>I538/MAX(I$2:I538)-1</f>
        <v>-0.18297437450319864</v>
      </c>
      <c r="L538" s="7">
        <f>J538/MAX(J$2:J538)-1</f>
        <v>-0.12347174382073556</v>
      </c>
    </row>
    <row r="539" spans="1:12" x14ac:dyDescent="0.25">
      <c r="A539" s="1">
        <v>44585</v>
      </c>
      <c r="B539" s="9">
        <v>214.47</v>
      </c>
      <c r="C539" s="9">
        <f>AVERAGE(B490:B539)</f>
        <v>244.45179999999996</v>
      </c>
      <c r="D539" s="9">
        <f>AVERAGE(B340:B539)</f>
        <v>247.83774999999997</v>
      </c>
      <c r="E539" s="7">
        <f>IF(B538=0,0,(B539-B538)/B538)</f>
        <v>-6.3933287004864277E-3</v>
      </c>
      <c r="F539">
        <f>IF(C539&gt;D539,1,0)</f>
        <v>0</v>
      </c>
      <c r="G539" t="str">
        <f>IF(F539&gt;F538,"BUY",IF(F539&lt;F538,"SELL","HOLD"))</f>
        <v>HOLD</v>
      </c>
      <c r="H539" s="7">
        <f>F538*E539</f>
        <v>0</v>
      </c>
      <c r="I539" s="12">
        <f>I538*(1+E539)</f>
        <v>1.2094400270681773</v>
      </c>
      <c r="J539" s="12">
        <f>J538*(1+H539)</f>
        <v>1.3063124048062273</v>
      </c>
      <c r="K539" s="7">
        <f>I539/MAX(I$2:I539)-1</f>
        <v>-0.18819788788372027</v>
      </c>
      <c r="L539" s="7">
        <f>J539/MAX(J$2:J539)-1</f>
        <v>-0.12347174382073556</v>
      </c>
    </row>
    <row r="540" spans="1:12" x14ac:dyDescent="0.25">
      <c r="A540" s="1">
        <v>44586</v>
      </c>
      <c r="B540" s="9">
        <v>217.58</v>
      </c>
      <c r="C540" s="9">
        <f>AVERAGE(B491:B540)</f>
        <v>243.863</v>
      </c>
      <c r="D540" s="9">
        <f>AVERAGE(B341:B540)</f>
        <v>247.73364999999998</v>
      </c>
      <c r="E540" s="7">
        <f>IF(B539=0,0,(B540-B539)/B539)</f>
        <v>1.4500862591504703E-2</v>
      </c>
      <c r="F540">
        <f>IF(C540&gt;D540,1,0)</f>
        <v>0</v>
      </c>
      <c r="G540" t="str">
        <f>IF(F540&gt;F539,"BUY",IF(F540&lt;F539,"SELL","HOLD"))</f>
        <v>HOLD</v>
      </c>
      <c r="H540" s="7">
        <f>F539*E540</f>
        <v>0</v>
      </c>
      <c r="I540" s="12">
        <f>I539*(1+E540)</f>
        <v>1.2269779507133587</v>
      </c>
      <c r="J540" s="12">
        <f>J539*(1+H540)</f>
        <v>1.3063124048062273</v>
      </c>
      <c r="K540" s="7">
        <f>I540/MAX(I$2:I540)-1</f>
        <v>-0.17642605700442882</v>
      </c>
      <c r="L540" s="7">
        <f>J540/MAX(J$2:J540)-1</f>
        <v>-0.12347174382073556</v>
      </c>
    </row>
    <row r="541" spans="1:12" x14ac:dyDescent="0.25">
      <c r="A541" s="1">
        <v>44587</v>
      </c>
      <c r="B541" s="9">
        <v>215.57</v>
      </c>
      <c r="C541" s="9">
        <f>AVERAGE(B492:B541)</f>
        <v>243.18559999999997</v>
      </c>
      <c r="D541" s="9">
        <f>AVERAGE(B342:B541)</f>
        <v>247.62499999999997</v>
      </c>
      <c r="E541" s="7">
        <f>IF(B540=0,0,(B541-B540)/B540)</f>
        <v>-9.2379814321170116E-3</v>
      </c>
      <c r="F541">
        <f>IF(C541&gt;D541,1,0)</f>
        <v>0</v>
      </c>
      <c r="G541" t="str">
        <f>IF(F541&gt;F540,"BUY",IF(F541&lt;F540,"SELL","HOLD"))</f>
        <v>HOLD</v>
      </c>
      <c r="H541" s="7">
        <f>F540*E541</f>
        <v>0</v>
      </c>
      <c r="I541" s="12">
        <f>I540*(1+E541)</f>
        <v>1.2156431511870518</v>
      </c>
      <c r="J541" s="12">
        <f>J540*(1+H541)</f>
        <v>1.3063124048062273</v>
      </c>
      <c r="K541" s="7">
        <f>I541/MAX(I$2:I541)-1</f>
        <v>-0.18403421779779716</v>
      </c>
      <c r="L541" s="7">
        <f>J541/MAX(J$2:J541)-1</f>
        <v>-0.12347174382073556</v>
      </c>
    </row>
    <row r="542" spans="1:12" x14ac:dyDescent="0.25">
      <c r="A542" s="1">
        <v>44588</v>
      </c>
      <c r="B542" s="9">
        <v>218.14</v>
      </c>
      <c r="C542" s="9">
        <f>AVERAGE(B493:B542)</f>
        <v>242.55499999999995</v>
      </c>
      <c r="D542" s="9">
        <f>AVERAGE(B343:B542)</f>
        <v>247.53775000000002</v>
      </c>
      <c r="E542" s="7">
        <f>IF(B541=0,0,(B542-B541)/B541)</f>
        <v>1.192188152340304E-2</v>
      </c>
      <c r="F542">
        <f>IF(C542&gt;D542,1,0)</f>
        <v>0</v>
      </c>
      <c r="G542" t="str">
        <f>IF(F542&gt;F541,"BUY",IF(F542&lt;F541,"SELL","HOLD"))</f>
        <v>HOLD</v>
      </c>
      <c r="H542" s="7">
        <f>F541*E542</f>
        <v>0</v>
      </c>
      <c r="I542" s="12">
        <f>I541*(1+E542)</f>
        <v>1.23013590481024</v>
      </c>
      <c r="J542" s="12">
        <f>J541*(1+H542)</f>
        <v>1.3063124048062273</v>
      </c>
      <c r="K542" s="7">
        <f>I542/MAX(I$2:I542)-1</f>
        <v>-0.17430637041523178</v>
      </c>
      <c r="L542" s="7">
        <f>J542/MAX(J$2:J542)-1</f>
        <v>-0.12347174382073556</v>
      </c>
    </row>
    <row r="543" spans="1:12" x14ac:dyDescent="0.25">
      <c r="A543" s="1">
        <v>44589</v>
      </c>
      <c r="B543" s="9">
        <v>214.31</v>
      </c>
      <c r="C543" s="9">
        <f>AVERAGE(B494:B543)</f>
        <v>241.76879999999997</v>
      </c>
      <c r="D543" s="9">
        <f>AVERAGE(B344:B543)</f>
        <v>247.42735000000002</v>
      </c>
      <c r="E543" s="7">
        <f>IF(B542=0,0,(B543-B542)/B542)</f>
        <v>-1.7557531860273146E-2</v>
      </c>
      <c r="F543">
        <f>IF(C543&gt;D543,1,0)</f>
        <v>0</v>
      </c>
      <c r="G543" t="str">
        <f>IF(F543&gt;F542,"BUY",IF(F543&lt;F542,"SELL","HOLD"))</f>
        <v>HOLD</v>
      </c>
      <c r="H543" s="7">
        <f>F542*E543</f>
        <v>0</v>
      </c>
      <c r="I543" s="12">
        <f>I542*(1+E543)</f>
        <v>1.2085377544690683</v>
      </c>
      <c r="J543" s="12">
        <f>J542*(1+H543)</f>
        <v>1.3063124048062273</v>
      </c>
      <c r="K543" s="7">
        <f>I543/MAX(I$2:I543)-1</f>
        <v>-0.18880351262349093</v>
      </c>
      <c r="L543" s="7">
        <f>J543/MAX(J$2:J543)-1</f>
        <v>-0.12347174382073556</v>
      </c>
    </row>
    <row r="544" spans="1:12" x14ac:dyDescent="0.25">
      <c r="A544" s="1">
        <v>44592</v>
      </c>
      <c r="B544" s="9">
        <v>215.89</v>
      </c>
      <c r="C544" s="9">
        <f>AVERAGE(B495:B544)</f>
        <v>241.00519999999995</v>
      </c>
      <c r="D544" s="9">
        <f>AVERAGE(B345:B544)</f>
        <v>247.32079999999999</v>
      </c>
      <c r="E544" s="7">
        <f>IF(B543=0,0,(B544-B543)/B543)</f>
        <v>7.372497783584453E-3</v>
      </c>
      <c r="F544">
        <f>IF(C544&gt;D544,1,0)</f>
        <v>0</v>
      </c>
      <c r="G544" t="str">
        <f>IF(F544&gt;F543,"BUY",IF(F544&lt;F543,"SELL","HOLD"))</f>
        <v>HOLD</v>
      </c>
      <c r="H544" s="7">
        <f>F543*E544</f>
        <v>0</v>
      </c>
      <c r="I544" s="12">
        <f>I543*(1+E544)</f>
        <v>1.2174476963852696</v>
      </c>
      <c r="J544" s="12">
        <f>J543*(1+H544)</f>
        <v>1.3063124048062273</v>
      </c>
      <c r="K544" s="7">
        <f>I544/MAX(I$2:I544)-1</f>
        <v>-0.18282296831825606</v>
      </c>
      <c r="L544" s="7">
        <f>J544/MAX(J$2:J544)-1</f>
        <v>-0.12347174382073556</v>
      </c>
    </row>
    <row r="545" spans="1:12" x14ac:dyDescent="0.25">
      <c r="A545" s="1">
        <v>44593</v>
      </c>
      <c r="B545" s="9">
        <v>220.42</v>
      </c>
      <c r="C545" s="9">
        <f>AVERAGE(B496:B545)</f>
        <v>240.37079999999995</v>
      </c>
      <c r="D545" s="9">
        <f>AVERAGE(B346:B545)</f>
        <v>247.24169999999995</v>
      </c>
      <c r="E545" s="7">
        <f>IF(B544=0,0,(B545-B544)/B544)</f>
        <v>2.0982907962388261E-2</v>
      </c>
      <c r="F545">
        <f>IF(C545&gt;D545,1,0)</f>
        <v>0</v>
      </c>
      <c r="G545" t="str">
        <f>IF(F545&gt;F544,"BUY",IF(F545&lt;F544,"SELL","HOLD"))</f>
        <v>HOLD</v>
      </c>
      <c r="H545" s="7">
        <f>F544*E545</f>
        <v>0</v>
      </c>
      <c r="I545" s="12">
        <f>I544*(1+E545)</f>
        <v>1.2429932893475433</v>
      </c>
      <c r="J545" s="12">
        <f>J544*(1+H545)</f>
        <v>1.3063124048062273</v>
      </c>
      <c r="K545" s="7">
        <f>I545/MAX(I$2:I545)-1</f>
        <v>-0.16567621787350051</v>
      </c>
      <c r="L545" s="7">
        <f>J545/MAX(J$2:J545)-1</f>
        <v>-0.12347174382073556</v>
      </c>
    </row>
    <row r="546" spans="1:12" x14ac:dyDescent="0.25">
      <c r="A546" s="1">
        <v>44594</v>
      </c>
      <c r="B546" s="9">
        <v>212.13</v>
      </c>
      <c r="C546" s="9">
        <f>AVERAGE(B497:B546)</f>
        <v>239.48879999999991</v>
      </c>
      <c r="D546" s="9">
        <f>AVERAGE(B347:B546)</f>
        <v>247.12554999999992</v>
      </c>
      <c r="E546" s="7">
        <f>IF(B545=0,0,(B546-B545)/B545)</f>
        <v>-3.7610017239814865E-2</v>
      </c>
      <c r="F546">
        <f>IF(C546&gt;D546,1,0)</f>
        <v>0</v>
      </c>
      <c r="G546" t="str">
        <f>IF(F546&gt;F545,"BUY",IF(F546&lt;F545,"SELL","HOLD"))</f>
        <v>HOLD</v>
      </c>
      <c r="H546" s="7">
        <f>F545*E546</f>
        <v>0</v>
      </c>
      <c r="I546" s="12">
        <f>I545*(1+E546)</f>
        <v>1.196244290306208</v>
      </c>
      <c r="J546" s="12">
        <f>J545*(1+H546)</f>
        <v>1.3063124048062273</v>
      </c>
      <c r="K546" s="7">
        <f>I546/MAX(I$2:I546)-1</f>
        <v>-0.19705514970286564</v>
      </c>
      <c r="L546" s="7">
        <f>J546/MAX(J$2:J546)-1</f>
        <v>-0.12347174382073556</v>
      </c>
    </row>
    <row r="547" spans="1:12" x14ac:dyDescent="0.25">
      <c r="A547" s="1">
        <v>44595</v>
      </c>
      <c r="B547" s="9">
        <v>209.46</v>
      </c>
      <c r="C547" s="9">
        <f>AVERAGE(B498:B547)</f>
        <v>238.52079999999989</v>
      </c>
      <c r="D547" s="9">
        <f>AVERAGE(B348:B547)</f>
        <v>246.99209999999997</v>
      </c>
      <c r="E547" s="7">
        <f>IF(B546=0,0,(B547-B546)/B546)</f>
        <v>-1.2586621411398612E-2</v>
      </c>
      <c r="F547">
        <f>IF(C547&gt;D547,1,0)</f>
        <v>0</v>
      </c>
      <c r="G547" t="str">
        <f>IF(F547&gt;F546,"BUY",IF(F547&lt;F546,"SELL","HOLD"))</f>
        <v>HOLD</v>
      </c>
      <c r="H547" s="7">
        <f>F546*E547</f>
        <v>0</v>
      </c>
      <c r="I547" s="12">
        <f>I546*(1+E547)</f>
        <v>1.1811876163085766</v>
      </c>
      <c r="J547" s="12">
        <f>J546*(1+H547)</f>
        <v>1.3063124048062273</v>
      </c>
      <c r="K547" s="7">
        <f>I547/MAX(I$2:I547)-1</f>
        <v>-0.20716151254778781</v>
      </c>
      <c r="L547" s="7">
        <f>J547/MAX(J$2:J547)-1</f>
        <v>-0.12347174382073556</v>
      </c>
    </row>
    <row r="548" spans="1:12" x14ac:dyDescent="0.25">
      <c r="A548" s="1">
        <v>44596</v>
      </c>
      <c r="B548" s="9">
        <v>211.14</v>
      </c>
      <c r="C548" s="9">
        <f>AVERAGE(B499:B548)</f>
        <v>237.63479999999993</v>
      </c>
      <c r="D548" s="9">
        <f>AVERAGE(B349:B548)</f>
        <v>246.88294999999994</v>
      </c>
      <c r="E548" s="7">
        <f>IF(B547=0,0,(B548-B547)/B547)</f>
        <v>8.0206244629045086E-3</v>
      </c>
      <c r="F548">
        <f>IF(C548&gt;D548,1,0)</f>
        <v>0</v>
      </c>
      <c r="G548" t="str">
        <f>IF(F548&gt;F547,"BUY",IF(F548&lt;F547,"SELL","HOLD"))</f>
        <v>HOLD</v>
      </c>
      <c r="H548" s="7">
        <f>F547*E548</f>
        <v>0</v>
      </c>
      <c r="I548" s="12">
        <f>I547*(1+E548)</f>
        <v>1.1906614785992209</v>
      </c>
      <c r="J548" s="12">
        <f>J547*(1+H548)</f>
        <v>1.3063124048062273</v>
      </c>
      <c r="K548" s="7">
        <f>I548/MAX(I$2:I548)-1</f>
        <v>-0.20080245278019648</v>
      </c>
      <c r="L548" s="7">
        <f>J548/MAX(J$2:J548)-1</f>
        <v>-0.12347174382073556</v>
      </c>
    </row>
    <row r="549" spans="1:12" x14ac:dyDescent="0.25">
      <c r="A549" s="1">
        <v>44599</v>
      </c>
      <c r="B549" s="9">
        <v>210.37</v>
      </c>
      <c r="C549" s="9">
        <f>AVERAGE(B500:B549)</f>
        <v>236.73799999999991</v>
      </c>
      <c r="D549" s="9">
        <f>AVERAGE(B350:B549)</f>
        <v>246.78524999999993</v>
      </c>
      <c r="E549" s="7">
        <f>IF(B548=0,0,(B549-B548)/B548)</f>
        <v>-3.6468693757695458E-3</v>
      </c>
      <c r="F549">
        <f>IF(C549&gt;D549,1,0)</f>
        <v>0</v>
      </c>
      <c r="G549" t="str">
        <f>IF(F549&gt;F548,"BUY",IF(F549&lt;F548,"SELL","HOLD"))</f>
        <v>HOLD</v>
      </c>
      <c r="H549" s="7">
        <f>F548*E549</f>
        <v>0</v>
      </c>
      <c r="I549" s="12">
        <f>I548*(1+E549)</f>
        <v>1.186319291716009</v>
      </c>
      <c r="J549" s="12">
        <f>J548*(1+H549)</f>
        <v>1.3063124048062273</v>
      </c>
      <c r="K549" s="7">
        <f>I549/MAX(I$2:I549)-1</f>
        <v>-0.20371702184034246</v>
      </c>
      <c r="L549" s="7">
        <f>J549/MAX(J$2:J549)-1</f>
        <v>-0.12347174382073556</v>
      </c>
    </row>
    <row r="550" spans="1:12" x14ac:dyDescent="0.25">
      <c r="A550" s="1">
        <v>44600</v>
      </c>
      <c r="B550" s="9">
        <v>211.42</v>
      </c>
      <c r="C550" s="9">
        <f>AVERAGE(B501:B550)</f>
        <v>235.90179999999992</v>
      </c>
      <c r="D550" s="9">
        <f>AVERAGE(B351:B550)</f>
        <v>246.69984999999994</v>
      </c>
      <c r="E550" s="7">
        <f>IF(B549=0,0,(B550-B549)/B549)</f>
        <v>4.9912059704329652E-3</v>
      </c>
      <c r="F550">
        <f>IF(C550&gt;D550,1,0)</f>
        <v>0</v>
      </c>
      <c r="G550" t="str">
        <f>IF(F550&gt;F549,"BUY",IF(F550&lt;F549,"SELL","HOLD"))</f>
        <v>HOLD</v>
      </c>
      <c r="H550" s="7">
        <f>F549*E550</f>
        <v>0</v>
      </c>
      <c r="I550" s="12">
        <f>I549*(1+E550)</f>
        <v>1.1922404556476618</v>
      </c>
      <c r="J550" s="12">
        <f>J549*(1+H550)</f>
        <v>1.3063124048062273</v>
      </c>
      <c r="K550" s="7">
        <f>I550/MAX(I$2:I550)-1</f>
        <v>-0.19974260948559774</v>
      </c>
      <c r="L550" s="7">
        <f>J550/MAX(J$2:J550)-1</f>
        <v>-0.12347174382073556</v>
      </c>
    </row>
    <row r="551" spans="1:12" x14ac:dyDescent="0.25">
      <c r="A551" s="1">
        <v>44601</v>
      </c>
      <c r="B551" s="9">
        <v>209.38</v>
      </c>
      <c r="C551" s="9">
        <f>AVERAGE(B502:B551)</f>
        <v>235.08959999999996</v>
      </c>
      <c r="D551" s="9">
        <f>AVERAGE(B352:B551)</f>
        <v>246.6055999999999</v>
      </c>
      <c r="E551" s="7">
        <f>IF(B550=0,0,(B551-B550)/B550)</f>
        <v>-9.6490398259388519E-3</v>
      </c>
      <c r="F551">
        <f>IF(C551&gt;D551,1,0)</f>
        <v>0</v>
      </c>
      <c r="G551" t="str">
        <f>IF(F551&gt;F550,"BUY",IF(F551&lt;F550,"SELL","HOLD"))</f>
        <v>HOLD</v>
      </c>
      <c r="H551" s="7">
        <f>F550*E551</f>
        <v>0</v>
      </c>
      <c r="I551" s="12">
        <f>I550*(1+E551)</f>
        <v>1.1807364800090219</v>
      </c>
      <c r="J551" s="12">
        <f>J550*(1+H551)</f>
        <v>1.3063124048062273</v>
      </c>
      <c r="K551" s="7">
        <f>I551/MAX(I$2:I551)-1</f>
        <v>-0.20746432491767319</v>
      </c>
      <c r="L551" s="7">
        <f>J551/MAX(J$2:J551)-1</f>
        <v>-0.12347174382073556</v>
      </c>
    </row>
    <row r="552" spans="1:12" x14ac:dyDescent="0.25">
      <c r="A552" s="1">
        <v>44602</v>
      </c>
      <c r="B552" s="9">
        <v>209.53</v>
      </c>
      <c r="C552" s="9">
        <f>AVERAGE(B503:B552)</f>
        <v>234.22919999999993</v>
      </c>
      <c r="D552" s="9">
        <f>AVERAGE(B353:B552)</f>
        <v>246.50739999999988</v>
      </c>
      <c r="E552" s="7">
        <f>IF(B551=0,0,(B552-B551)/B551)</f>
        <v>7.1640080236892582E-4</v>
      </c>
      <c r="F552">
        <f>IF(C552&gt;D552,1,0)</f>
        <v>0</v>
      </c>
      <c r="G552" t="str">
        <f>IF(F552&gt;F551,"BUY",IF(F552&lt;F551,"SELL","HOLD"))</f>
        <v>HOLD</v>
      </c>
      <c r="H552" s="7">
        <f>F551*E552</f>
        <v>0</v>
      </c>
      <c r="I552" s="12">
        <f>I551*(1+E552)</f>
        <v>1.1815823605706868</v>
      </c>
      <c r="J552" s="12">
        <f>J551*(1+H552)</f>
        <v>1.3063124048062273</v>
      </c>
      <c r="K552" s="7">
        <f>I552/MAX(I$2:I552)-1</f>
        <v>-0.20689655172413812</v>
      </c>
      <c r="L552" s="7">
        <f>J552/MAX(J$2:J552)-1</f>
        <v>-0.12347174382073556</v>
      </c>
    </row>
    <row r="553" spans="1:12" x14ac:dyDescent="0.25">
      <c r="A553" s="1">
        <v>44603</v>
      </c>
      <c r="B553" s="9">
        <v>208.91</v>
      </c>
      <c r="C553" s="9">
        <f>AVERAGE(B504:B553)</f>
        <v>233.25479999999996</v>
      </c>
      <c r="D553" s="9">
        <f>AVERAGE(B354:B553)</f>
        <v>246.38799999999989</v>
      </c>
      <c r="E553" s="7">
        <f>IF(B552=0,0,(B553-B552)/B552)</f>
        <v>-2.9590034839879946E-3</v>
      </c>
      <c r="F553">
        <f>IF(C553&gt;D553,1,0)</f>
        <v>0</v>
      </c>
      <c r="G553" t="str">
        <f>IF(F553&gt;F552,"BUY",IF(F553&lt;F552,"SELL","HOLD"))</f>
        <v>HOLD</v>
      </c>
      <c r="H553" s="7">
        <f>F552*E553</f>
        <v>0</v>
      </c>
      <c r="I553" s="12">
        <f>I552*(1+E553)</f>
        <v>1.1780860542491394</v>
      </c>
      <c r="J553" s="12">
        <f>J552*(1+H553)</f>
        <v>1.3063124048062273</v>
      </c>
      <c r="K553" s="7">
        <f>I553/MAX(I$2:I553)-1</f>
        <v>-0.20924334759074925</v>
      </c>
      <c r="L553" s="7">
        <f>J553/MAX(J$2:J553)-1</f>
        <v>-0.12347174382073556</v>
      </c>
    </row>
    <row r="554" spans="1:12" x14ac:dyDescent="0.25">
      <c r="A554" s="1">
        <v>44606</v>
      </c>
      <c r="B554" s="9">
        <v>212.44</v>
      </c>
      <c r="C554" s="9">
        <f>AVERAGE(B505:B554)</f>
        <v>232.41799999999995</v>
      </c>
      <c r="D554" s="9">
        <f>AVERAGE(B355:B554)</f>
        <v>246.27509999999987</v>
      </c>
      <c r="E554" s="7">
        <f>IF(B553=0,0,(B554-B553)/B553)</f>
        <v>1.6897228471590642E-2</v>
      </c>
      <c r="F554">
        <f>IF(C554&gt;D554,1,0)</f>
        <v>0</v>
      </c>
      <c r="G554" t="str">
        <f>IF(F554&gt;F553,"BUY",IF(F554&lt;F553,"SELL","HOLD"))</f>
        <v>HOLD</v>
      </c>
      <c r="H554" s="7">
        <f>F553*E554</f>
        <v>0</v>
      </c>
      <c r="I554" s="12">
        <f>I553*(1+E554)</f>
        <v>1.197992443466982</v>
      </c>
      <c r="J554" s="12">
        <f>J553*(1+H554)</f>
        <v>1.3063124048062273</v>
      </c>
      <c r="K554" s="7">
        <f>I554/MAX(I$2:I554)-1</f>
        <v>-0.19588175176955991</v>
      </c>
      <c r="L554" s="7">
        <f>J554/MAX(J$2:J554)-1</f>
        <v>-0.12347174382073556</v>
      </c>
    </row>
    <row r="555" spans="1:12" x14ac:dyDescent="0.25">
      <c r="A555" s="1">
        <v>44607</v>
      </c>
      <c r="B555" s="9">
        <v>213.13</v>
      </c>
      <c r="C555" s="9">
        <f>AVERAGE(B506:B555)</f>
        <v>231.56119999999999</v>
      </c>
      <c r="D555" s="9">
        <f>AVERAGE(B356:B555)</f>
        <v>246.1663999999999</v>
      </c>
      <c r="E555" s="7">
        <f>IF(B554=0,0,(B555-B554)/B554)</f>
        <v>3.2479758990773761E-3</v>
      </c>
      <c r="F555">
        <f>IF(C555&gt;D555,1,0)</f>
        <v>0</v>
      </c>
      <c r="G555" t="str">
        <f>IF(F555&gt;F554,"BUY",IF(F555&lt;F554,"SELL","HOLD"))</f>
        <v>HOLD</v>
      </c>
      <c r="H555" s="7">
        <f>F554*E555</f>
        <v>0</v>
      </c>
      <c r="I555" s="12">
        <f>I554*(1+E555)</f>
        <v>1.2018834940506395</v>
      </c>
      <c r="J555" s="12">
        <f>J554*(1+H555)</f>
        <v>1.3063124048062273</v>
      </c>
      <c r="K555" s="7">
        <f>I555/MAX(I$2:I555)-1</f>
        <v>-0.1932699950792991</v>
      </c>
      <c r="L555" s="7">
        <f>J555/MAX(J$2:J555)-1</f>
        <v>-0.12347174382073556</v>
      </c>
    </row>
    <row r="556" spans="1:12" x14ac:dyDescent="0.25">
      <c r="A556" s="1">
        <v>44608</v>
      </c>
      <c r="B556" s="9">
        <v>214.08</v>
      </c>
      <c r="C556" s="9">
        <f>AVERAGE(B507:B556)</f>
        <v>230.75159999999997</v>
      </c>
      <c r="D556" s="9">
        <f>AVERAGE(B357:B556)</f>
        <v>246.06149999999991</v>
      </c>
      <c r="E556" s="7">
        <f>IF(B555=0,0,(B556-B555)/B555)</f>
        <v>4.4573734340544128E-3</v>
      </c>
      <c r="F556">
        <f>IF(C556&gt;D556,1,0)</f>
        <v>0</v>
      </c>
      <c r="G556" t="str">
        <f>IF(F556&gt;F555,"BUY",IF(F556&lt;F555,"SELL","HOLD"))</f>
        <v>HOLD</v>
      </c>
      <c r="H556" s="7">
        <f>F555*E556</f>
        <v>0</v>
      </c>
      <c r="I556" s="12">
        <f>I555*(1+E556)</f>
        <v>1.2072407376078496</v>
      </c>
      <c r="J556" s="12">
        <f>J555*(1+H556)</f>
        <v>1.3063124048062273</v>
      </c>
      <c r="K556" s="7">
        <f>I556/MAX(I$2:I556)-1</f>
        <v>-0.18967409818691083</v>
      </c>
      <c r="L556" s="7">
        <f>J556/MAX(J$2:J556)-1</f>
        <v>-0.12347174382073556</v>
      </c>
    </row>
    <row r="557" spans="1:12" x14ac:dyDescent="0.25">
      <c r="A557" s="1">
        <v>44609</v>
      </c>
      <c r="B557" s="9">
        <v>212.62</v>
      </c>
      <c r="C557" s="9">
        <f>AVERAGE(B508:B557)</f>
        <v>229.93259999999998</v>
      </c>
      <c r="D557" s="9">
        <f>AVERAGE(B358:B557)</f>
        <v>245.95989999999995</v>
      </c>
      <c r="E557" s="7">
        <f>IF(B556=0,0,(B557-B556)/B556)</f>
        <v>-6.8198804185351635E-3</v>
      </c>
      <c r="F557">
        <f>IF(C557&gt;D557,1,0)</f>
        <v>0</v>
      </c>
      <c r="G557" t="str">
        <f>IF(F557&gt;F556,"BUY",IF(F557&lt;F556,"SELL","HOLD"))</f>
        <v>HOLD</v>
      </c>
      <c r="H557" s="7">
        <f>F556*E557</f>
        <v>0</v>
      </c>
      <c r="I557" s="12">
        <f>I556*(1+E557)</f>
        <v>1.1990075001409797</v>
      </c>
      <c r="J557" s="12">
        <f>J556*(1+H557)</f>
        <v>1.3063124048062273</v>
      </c>
      <c r="K557" s="7">
        <f>I557/MAX(I$2:I557)-1</f>
        <v>-0.19520042393731785</v>
      </c>
      <c r="L557" s="7">
        <f>J557/MAX(J$2:J557)-1</f>
        <v>-0.12347174382073556</v>
      </c>
    </row>
    <row r="558" spans="1:12" x14ac:dyDescent="0.25">
      <c r="A558" s="1">
        <v>44610</v>
      </c>
      <c r="B558" s="9">
        <v>210.94</v>
      </c>
      <c r="C558" s="9">
        <f>AVERAGE(B509:B558)</f>
        <v>229.10479999999998</v>
      </c>
      <c r="D558" s="9">
        <f>AVERAGE(B359:B558)</f>
        <v>245.84894999999997</v>
      </c>
      <c r="E558" s="7">
        <f>IF(B557=0,0,(B558-B557)/B557)</f>
        <v>-7.9014203743768552E-3</v>
      </c>
      <c r="F558">
        <f>IF(C558&gt;D558,1,0)</f>
        <v>0</v>
      </c>
      <c r="G558" t="str">
        <f>IF(F558&gt;F557,"BUY",IF(F558&lt;F557,"SELL","HOLD"))</f>
        <v>HOLD</v>
      </c>
      <c r="H558" s="7">
        <f>F557*E558</f>
        <v>0</v>
      </c>
      <c r="I558" s="12">
        <f>I557*(1+E558)</f>
        <v>1.1895336378503352</v>
      </c>
      <c r="J558" s="12">
        <f>J557*(1+H558)</f>
        <v>1.3063124048062273</v>
      </c>
      <c r="K558" s="7">
        <f>I558/MAX(I$2:I558)-1</f>
        <v>-0.20155948370490939</v>
      </c>
      <c r="L558" s="7">
        <f>J558/MAX(J$2:J558)-1</f>
        <v>-0.12347174382073556</v>
      </c>
    </row>
    <row r="559" spans="1:12" x14ac:dyDescent="0.25">
      <c r="A559" s="1">
        <v>44613</v>
      </c>
      <c r="B559" s="9">
        <v>209.45</v>
      </c>
      <c r="C559" s="9">
        <f>AVERAGE(B510:B559)</f>
        <v>228.28600000000006</v>
      </c>
      <c r="D559" s="9">
        <f>AVERAGE(B360:B559)</f>
        <v>245.73274999999995</v>
      </c>
      <c r="E559" s="7">
        <f>IF(B558=0,0,(B559-B558)/B558)</f>
        <v>-7.0636199867261263E-3</v>
      </c>
      <c r="F559">
        <f>IF(C559&gt;D559,1,0)</f>
        <v>0</v>
      </c>
      <c r="G559" t="str">
        <f>IF(F559&gt;F558,"BUY",IF(F559&lt;F558,"SELL","HOLD"))</f>
        <v>HOLD</v>
      </c>
      <c r="H559" s="7">
        <f>F558*E559</f>
        <v>0</v>
      </c>
      <c r="I559" s="12">
        <f>I558*(1+E559)</f>
        <v>1.1811312242711325</v>
      </c>
      <c r="J559" s="12">
        <f>J558*(1+H559)</f>
        <v>1.3063124048062273</v>
      </c>
      <c r="K559" s="7">
        <f>I559/MAX(I$2:I559)-1</f>
        <v>-0.20719936409402329</v>
      </c>
      <c r="L559" s="7">
        <f>J559/MAX(J$2:J559)-1</f>
        <v>-0.12347174382073556</v>
      </c>
    </row>
    <row r="560" spans="1:12" x14ac:dyDescent="0.25">
      <c r="A560" s="1">
        <v>44614</v>
      </c>
      <c r="B560" s="9">
        <v>210.56</v>
      </c>
      <c r="C560" s="9">
        <f>AVERAGE(B511:B560)</f>
        <v>227.48180000000005</v>
      </c>
      <c r="D560" s="9">
        <f>AVERAGE(B361:B560)</f>
        <v>245.61719999999994</v>
      </c>
      <c r="E560" s="7">
        <f>IF(B559=0,0,(B560-B559)/B559)</f>
        <v>5.2995941752208816E-3</v>
      </c>
      <c r="F560">
        <f>IF(C560&gt;D560,1,0)</f>
        <v>0</v>
      </c>
      <c r="G560" t="str">
        <f>IF(F560&gt;F559,"BUY",IF(F560&lt;F559,"SELL","HOLD"))</f>
        <v>HOLD</v>
      </c>
      <c r="H560" s="7">
        <f>F559*E560</f>
        <v>0</v>
      </c>
      <c r="I560" s="12">
        <f>I559*(1+E560)</f>
        <v>1.1873907404274513</v>
      </c>
      <c r="J560" s="12">
        <f>J559*(1+H560)</f>
        <v>1.3063124048062273</v>
      </c>
      <c r="K560" s="7">
        <f>I560/MAX(I$2:I560)-1</f>
        <v>-0.20299784246186459</v>
      </c>
      <c r="L560" s="7">
        <f>J560/MAX(J$2:J560)-1</f>
        <v>-0.12347174382073556</v>
      </c>
    </row>
    <row r="561" spans="1:12" x14ac:dyDescent="0.25">
      <c r="A561" s="1">
        <v>44615</v>
      </c>
      <c r="B561" s="9">
        <v>209.1</v>
      </c>
      <c r="C561" s="9">
        <f>AVERAGE(B512:B561)</f>
        <v>226.68520000000007</v>
      </c>
      <c r="D561" s="9">
        <f>AVERAGE(B362:B561)</f>
        <v>245.50284999999994</v>
      </c>
      <c r="E561" s="7">
        <f>IF(B560=0,0,(B561-B560)/B560)</f>
        <v>-6.9338905775076362E-3</v>
      </c>
      <c r="F561">
        <f>IF(C561&gt;D561,1,0)</f>
        <v>0</v>
      </c>
      <c r="G561" t="str">
        <f>IF(F561&gt;F560,"BUY",IF(F561&lt;F560,"SELL","HOLD"))</f>
        <v>HOLD</v>
      </c>
      <c r="H561" s="7">
        <f>F560*E561</f>
        <v>0</v>
      </c>
      <c r="I561" s="12">
        <f>I560*(1+E561)</f>
        <v>1.1791575029605816</v>
      </c>
      <c r="J561" s="12">
        <f>J560*(1+H561)</f>
        <v>1.3063124048062273</v>
      </c>
      <c r="K561" s="7">
        <f>I561/MAX(I$2:I561)-1</f>
        <v>-0.20852416821227149</v>
      </c>
      <c r="L561" s="7">
        <f>J561/MAX(J$2:J561)-1</f>
        <v>-0.12347174382073556</v>
      </c>
    </row>
    <row r="562" spans="1:12" x14ac:dyDescent="0.25">
      <c r="A562" s="1">
        <v>44616</v>
      </c>
      <c r="B562" s="9">
        <v>209.89</v>
      </c>
      <c r="C562" s="9">
        <f>AVERAGE(B513:B562)</f>
        <v>225.88600000000005</v>
      </c>
      <c r="D562" s="9">
        <f>AVERAGE(B363:B562)</f>
        <v>245.3852499999999</v>
      </c>
      <c r="E562" s="7">
        <f>IF(B561=0,0,(B562-B561)/B561)</f>
        <v>3.7780966044954189E-3</v>
      </c>
      <c r="F562">
        <f>IF(C562&gt;D562,1,0)</f>
        <v>0</v>
      </c>
      <c r="G562" t="str">
        <f>IF(F562&gt;F561,"BUY",IF(F562&lt;F561,"SELL","HOLD"))</f>
        <v>HOLD</v>
      </c>
      <c r="H562" s="7">
        <f>F561*E562</f>
        <v>0</v>
      </c>
      <c r="I562" s="12">
        <f>I561*(1+E562)</f>
        <v>1.1836124739186822</v>
      </c>
      <c r="J562" s="12">
        <f>J561*(1+H562)</f>
        <v>1.3063124048062273</v>
      </c>
      <c r="K562" s="7">
        <f>I562/MAX(I$2:I562)-1</f>
        <v>-0.20553389605965411</v>
      </c>
      <c r="L562" s="7">
        <f>J562/MAX(J$2:J562)-1</f>
        <v>-0.12347174382073556</v>
      </c>
    </row>
    <row r="563" spans="1:12" x14ac:dyDescent="0.25">
      <c r="A563" s="1">
        <v>44617</v>
      </c>
      <c r="B563" s="9">
        <v>216.3</v>
      </c>
      <c r="C563" s="9">
        <f>AVERAGE(B514:B563)</f>
        <v>225.21240000000006</v>
      </c>
      <c r="D563" s="9">
        <f>AVERAGE(B364:B563)</f>
        <v>245.28064999999995</v>
      </c>
      <c r="E563" s="7">
        <f>IF(B562=0,0,(B563-B562)/B562)</f>
        <v>3.0539806565343872E-2</v>
      </c>
      <c r="F563">
        <f>IF(C563&gt;D563,1,0)</f>
        <v>0</v>
      </c>
      <c r="G563" t="str">
        <f>IF(F563&gt;F562,"BUY",IF(F563&lt;F562,"SELL","HOLD"))</f>
        <v>HOLD</v>
      </c>
      <c r="H563" s="7">
        <f>F562*E563</f>
        <v>0</v>
      </c>
      <c r="I563" s="12">
        <f>I562*(1+E563)</f>
        <v>1.219759769920487</v>
      </c>
      <c r="J563" s="12">
        <f>J562*(1+H563)</f>
        <v>1.3063124048062273</v>
      </c>
      <c r="K563" s="7">
        <f>I563/MAX(I$2:I563)-1</f>
        <v>-0.18127105492259354</v>
      </c>
      <c r="L563" s="7">
        <f>J563/MAX(J$2:J563)-1</f>
        <v>-0.12347174382073556</v>
      </c>
    </row>
    <row r="564" spans="1:12" x14ac:dyDescent="0.25">
      <c r="A564" s="1">
        <v>44620</v>
      </c>
      <c r="B564" s="9">
        <v>219</v>
      </c>
      <c r="C564" s="9">
        <f>AVERAGE(B515:B564)</f>
        <v>224.59980000000004</v>
      </c>
      <c r="D564" s="9">
        <f>AVERAGE(B365:B564)</f>
        <v>245.18964999999992</v>
      </c>
      <c r="E564" s="7">
        <f>IF(B563=0,0,(B564-B563)/B563)</f>
        <v>1.2482662968099809E-2</v>
      </c>
      <c r="F564">
        <f>IF(C564&gt;D564,1,0)</f>
        <v>0</v>
      </c>
      <c r="G564" t="str">
        <f>IF(F564&gt;F563,"BUY",IF(F564&lt;F563,"SELL","HOLD"))</f>
        <v>HOLD</v>
      </c>
      <c r="H564" s="7">
        <f>F563*E564</f>
        <v>0</v>
      </c>
      <c r="I564" s="12">
        <f>I563*(1+E564)</f>
        <v>1.2349856200304514</v>
      </c>
      <c r="J564" s="12">
        <f>J563*(1+H564)</f>
        <v>1.3063124048062273</v>
      </c>
      <c r="K564" s="7">
        <f>I564/MAX(I$2:I564)-1</f>
        <v>-0.17105113743896438</v>
      </c>
      <c r="L564" s="7">
        <f>J564/MAX(J$2:J564)-1</f>
        <v>-0.12347174382073556</v>
      </c>
    </row>
    <row r="565" spans="1:12" x14ac:dyDescent="0.25">
      <c r="A565" s="1">
        <v>44621</v>
      </c>
      <c r="B565" s="9">
        <v>217.79</v>
      </c>
      <c r="C565" s="9">
        <f>AVERAGE(B516:B565)</f>
        <v>224.00320000000008</v>
      </c>
      <c r="D565" s="9">
        <f>AVERAGE(B366:B565)</f>
        <v>245.08664999999993</v>
      </c>
      <c r="E565" s="7">
        <f>IF(B564=0,0,(B565-B564)/B564)</f>
        <v>-5.5251141552511776E-3</v>
      </c>
      <c r="F565">
        <f>IF(C565&gt;D565,1,0)</f>
        <v>0</v>
      </c>
      <c r="G565" t="str">
        <f>IF(F565&gt;F564,"BUY",IF(F565&lt;F564,"SELL","HOLD"))</f>
        <v>HOLD</v>
      </c>
      <c r="H565" s="7">
        <f>F564*E565</f>
        <v>0</v>
      </c>
      <c r="I565" s="12">
        <f>I564*(1+E565)</f>
        <v>1.2281621834996896</v>
      </c>
      <c r="J565" s="12">
        <f>J564*(1+H565)</f>
        <v>1.3063124048062273</v>
      </c>
      <c r="K565" s="7">
        <f>I565/MAX(I$2:I565)-1</f>
        <v>-0.17563117453347965</v>
      </c>
      <c r="L565" s="7">
        <f>J565/MAX(J$2:J565)-1</f>
        <v>-0.12347174382073556</v>
      </c>
    </row>
    <row r="566" spans="1:12" x14ac:dyDescent="0.25">
      <c r="A566" s="1">
        <v>44622</v>
      </c>
      <c r="B566" s="9">
        <v>221.58</v>
      </c>
      <c r="C566" s="9">
        <f>AVERAGE(B517:B566)</f>
        <v>223.50600000000009</v>
      </c>
      <c r="D566" s="9">
        <f>AVERAGE(B367:B566)</f>
        <v>244.9931499999999</v>
      </c>
      <c r="E566" s="7">
        <f>IF(B565=0,0,(B566-B565)/B565)</f>
        <v>1.7402084576886086E-2</v>
      </c>
      <c r="F566">
        <f>IF(C566&gt;D566,1,0)</f>
        <v>0</v>
      </c>
      <c r="G566" t="str">
        <f>IF(F566&gt;F565,"BUY",IF(F566&lt;F565,"SELL","HOLD"))</f>
        <v>HOLD</v>
      </c>
      <c r="H566" s="7">
        <f>F565*E566</f>
        <v>0</v>
      </c>
      <c r="I566" s="12">
        <f>I565*(1+E566)</f>
        <v>1.2495347656910842</v>
      </c>
      <c r="J566" s="12">
        <f>J565*(1+H566)</f>
        <v>1.3063124048062273</v>
      </c>
      <c r="K566" s="7">
        <f>I566/MAX(I$2:I566)-1</f>
        <v>-0.16128543851016308</v>
      </c>
      <c r="L566" s="7">
        <f>J566/MAX(J$2:J566)-1</f>
        <v>-0.12347174382073556</v>
      </c>
    </row>
    <row r="567" spans="1:12" x14ac:dyDescent="0.25">
      <c r="A567" s="1">
        <v>44623</v>
      </c>
      <c r="B567" s="9">
        <v>220.09</v>
      </c>
      <c r="C567" s="9">
        <f>AVERAGE(B518:B567)</f>
        <v>222.93700000000007</v>
      </c>
      <c r="D567" s="9">
        <f>AVERAGE(B368:B567)</f>
        <v>244.89584999999988</v>
      </c>
      <c r="E567" s="7">
        <f>IF(B566=0,0,(B567-B566)/B566)</f>
        <v>-6.7244336131420208E-3</v>
      </c>
      <c r="F567">
        <f>IF(C567&gt;D567,1,0)</f>
        <v>0</v>
      </c>
      <c r="G567" t="str">
        <f>IF(F567&gt;F566,"BUY",IF(F567&lt;F566,"SELL","HOLD"))</f>
        <v>HOLD</v>
      </c>
      <c r="H567" s="7">
        <f>F566*E567</f>
        <v>0</v>
      </c>
      <c r="I567" s="12">
        <f>I566*(1+E567)</f>
        <v>1.2411323521118816</v>
      </c>
      <c r="J567" s="12">
        <f>J566*(1+H567)</f>
        <v>1.3063124048062273</v>
      </c>
      <c r="K567" s="7">
        <f>I567/MAX(I$2:I567)-1</f>
        <v>-0.16692531889927698</v>
      </c>
      <c r="L567" s="7">
        <f>J567/MAX(J$2:J567)-1</f>
        <v>-0.12347174382073556</v>
      </c>
    </row>
    <row r="568" spans="1:12" x14ac:dyDescent="0.25">
      <c r="A568" s="1">
        <v>44624</v>
      </c>
      <c r="B568" s="9">
        <v>213.24</v>
      </c>
      <c r="C568" s="9">
        <f>AVERAGE(B519:B568)</f>
        <v>222.20100000000005</v>
      </c>
      <c r="D568" s="9">
        <f>AVERAGE(B369:B568)</f>
        <v>244.76039999999989</v>
      </c>
      <c r="E568" s="7">
        <f>IF(B567=0,0,(B568-B567)/B567)</f>
        <v>-3.1123631241764708E-2</v>
      </c>
      <c r="F568">
        <f>IF(C568&gt;D568,1,0)</f>
        <v>0</v>
      </c>
      <c r="G568" t="str">
        <f>IF(F568&gt;F567,"BUY",IF(F568&lt;F567,"SELL","HOLD"))</f>
        <v>HOLD</v>
      </c>
      <c r="H568" s="7">
        <f>F567*E568</f>
        <v>0</v>
      </c>
      <c r="I568" s="12">
        <f>I567*(1+E568)</f>
        <v>1.2025038064625273</v>
      </c>
      <c r="J568" s="12">
        <f>J567*(1+H568)</f>
        <v>1.3063124048062273</v>
      </c>
      <c r="K568" s="7">
        <f>I568/MAX(I$2:I568)-1</f>
        <v>-0.19285362807070661</v>
      </c>
      <c r="L568" s="7">
        <f>J568/MAX(J$2:J568)-1</f>
        <v>-0.12347174382073556</v>
      </c>
    </row>
    <row r="569" spans="1:12" x14ac:dyDescent="0.25">
      <c r="A569" s="1">
        <v>44627</v>
      </c>
      <c r="B569" s="9">
        <v>209.89</v>
      </c>
      <c r="C569" s="9">
        <f>AVERAGE(B520:B569)</f>
        <v>221.44180000000009</v>
      </c>
      <c r="D569" s="9">
        <f>AVERAGE(B370:B569)</f>
        <v>244.60684999999989</v>
      </c>
      <c r="E569" s="7">
        <f>IF(B568=0,0,(B569-B568)/B568)</f>
        <v>-1.5709998124179433E-2</v>
      </c>
      <c r="F569">
        <f>IF(C569&gt;D569,1,0)</f>
        <v>0</v>
      </c>
      <c r="G569" t="str">
        <f>IF(F569&gt;F568,"BUY",IF(F569&lt;F568,"SELL","HOLD"))</f>
        <v>HOLD</v>
      </c>
      <c r="H569" s="7">
        <f>F568*E569</f>
        <v>0</v>
      </c>
      <c r="I569" s="12">
        <f>I568*(1+E569)</f>
        <v>1.1836124739186824</v>
      </c>
      <c r="J569" s="12">
        <f>J568*(1+H569)</f>
        <v>1.3063124048062273</v>
      </c>
      <c r="K569" s="7">
        <f>I569/MAX(I$2:I569)-1</f>
        <v>-0.205533896059654</v>
      </c>
      <c r="L569" s="7">
        <f>J569/MAX(J$2:J569)-1</f>
        <v>-0.12347174382073556</v>
      </c>
    </row>
    <row r="570" spans="1:12" x14ac:dyDescent="0.25">
      <c r="A570" s="1">
        <v>44628</v>
      </c>
      <c r="B570" s="9">
        <v>203.87</v>
      </c>
      <c r="C570" s="9">
        <f>AVERAGE(B521:B570)</f>
        <v>220.55240000000006</v>
      </c>
      <c r="D570" s="9">
        <f>AVERAGE(B371:B570)</f>
        <v>244.42084999999989</v>
      </c>
      <c r="E570" s="7">
        <f>IF(B569=0,0,(B570-B569)/B569)</f>
        <v>-2.8681690409261908E-2</v>
      </c>
      <c r="F570">
        <f>IF(C570&gt;D570,1,0)</f>
        <v>0</v>
      </c>
      <c r="G570" t="str">
        <f>IF(F570&gt;F569,"BUY",IF(F570&lt;F569,"SELL","HOLD"))</f>
        <v>HOLD</v>
      </c>
      <c r="H570" s="7">
        <f>F569*E570</f>
        <v>0</v>
      </c>
      <c r="I570" s="12">
        <f>I569*(1+E570)</f>
        <v>1.1496644673772061</v>
      </c>
      <c r="J570" s="12">
        <f>J569*(1+H570)</f>
        <v>1.3063124048062273</v>
      </c>
      <c r="K570" s="7">
        <f>I570/MAX(I$2:I570)-1</f>
        <v>-0.22832052689352356</v>
      </c>
      <c r="L570" s="7">
        <f>J570/MAX(J$2:J570)-1</f>
        <v>-0.12347174382073556</v>
      </c>
    </row>
    <row r="571" spans="1:12" x14ac:dyDescent="0.25">
      <c r="A571" s="1">
        <v>44629</v>
      </c>
      <c r="B571" s="9">
        <v>202.67</v>
      </c>
      <c r="C571" s="9">
        <f>AVERAGE(B522:B571)</f>
        <v>219.59660000000002</v>
      </c>
      <c r="D571" s="9">
        <f>AVERAGE(B372:B571)</f>
        <v>244.23694999999989</v>
      </c>
      <c r="E571" s="7">
        <f>IF(B570=0,0,(B571-B570)/B570)</f>
        <v>-5.8861038897337374E-3</v>
      </c>
      <c r="F571">
        <f>IF(C571&gt;D571,1,0)</f>
        <v>0</v>
      </c>
      <c r="G571" t="str">
        <f>IF(F571&gt;F570,"BUY",IF(F571&lt;F570,"SELL","HOLD"))</f>
        <v>HOLD</v>
      </c>
      <c r="H571" s="7">
        <f>F570*E571</f>
        <v>0</v>
      </c>
      <c r="I571" s="12">
        <f>I570*(1+E571)</f>
        <v>1.1428974228838884</v>
      </c>
      <c r="J571" s="12">
        <f>J570*(1+H571)</f>
        <v>1.3063124048062273</v>
      </c>
      <c r="K571" s="7">
        <f>I571/MAX(I$2:I571)-1</f>
        <v>-0.23286271244180334</v>
      </c>
      <c r="L571" s="7">
        <f>J571/MAX(J$2:J571)-1</f>
        <v>-0.12347174382073556</v>
      </c>
    </row>
    <row r="572" spans="1:12" x14ac:dyDescent="0.25">
      <c r="A572" s="1">
        <v>44630</v>
      </c>
      <c r="B572" s="9">
        <v>202.6</v>
      </c>
      <c r="C572" s="9">
        <f>AVERAGE(B523:B572)</f>
        <v>218.7182</v>
      </c>
      <c r="D572" s="9">
        <f>AVERAGE(B373:B572)</f>
        <v>244.05119999999988</v>
      </c>
      <c r="E572" s="7">
        <f>IF(B571=0,0,(B572-B571)/B571)</f>
        <v>-3.4538905610101731E-4</v>
      </c>
      <c r="F572">
        <f>IF(C572&gt;D572,1,0)</f>
        <v>0</v>
      </c>
      <c r="G572" t="str">
        <f>IF(F572&gt;F571,"BUY",IF(F572&lt;F571,"SELL","HOLD"))</f>
        <v>HOLD</v>
      </c>
      <c r="H572" s="7">
        <f>F571*E572</f>
        <v>0</v>
      </c>
      <c r="I572" s="12">
        <f>I571*(1+E572)</f>
        <v>1.1425026786217782</v>
      </c>
      <c r="J572" s="12">
        <f>J571*(1+H572)</f>
        <v>1.3063124048062273</v>
      </c>
      <c r="K572" s="7">
        <f>I572/MAX(I$2:I572)-1</f>
        <v>-0.23312767326545292</v>
      </c>
      <c r="L572" s="7">
        <f>J572/MAX(J$2:J572)-1</f>
        <v>-0.12347174382073556</v>
      </c>
    </row>
    <row r="573" spans="1:12" x14ac:dyDescent="0.25">
      <c r="A573" s="1">
        <v>44631</v>
      </c>
      <c r="B573" s="9">
        <v>207.58</v>
      </c>
      <c r="C573" s="9">
        <f>AVERAGE(B524:B573)</f>
        <v>217.90220000000002</v>
      </c>
      <c r="D573" s="9">
        <f>AVERAGE(B374:B573)</f>
        <v>243.88314999999989</v>
      </c>
      <c r="E573" s="7">
        <f>IF(B572=0,0,(B573-B572)/B572)</f>
        <v>2.4580454096742439E-2</v>
      </c>
      <c r="F573">
        <f>IF(C573&gt;D573,1,0)</f>
        <v>0</v>
      </c>
      <c r="G573" t="str">
        <f>IF(F573&gt;F572,"BUY",IF(F573&lt;F572,"SELL","HOLD"))</f>
        <v>HOLD</v>
      </c>
      <c r="H573" s="7">
        <f>F572*E573</f>
        <v>0</v>
      </c>
      <c r="I573" s="12">
        <f>I572*(1+E573)</f>
        <v>1.1705859132690462</v>
      </c>
      <c r="J573" s="12">
        <f>J572*(1+H573)</f>
        <v>1.3063124048062273</v>
      </c>
      <c r="K573" s="7">
        <f>I573/MAX(I$2:I573)-1</f>
        <v>-0.21427760324009226</v>
      </c>
      <c r="L573" s="7">
        <f>J573/MAX(J$2:J573)-1</f>
        <v>-0.12347174382073556</v>
      </c>
    </row>
    <row r="574" spans="1:12" x14ac:dyDescent="0.25">
      <c r="A574" s="1">
        <v>44634</v>
      </c>
      <c r="B574" s="9">
        <v>208.47</v>
      </c>
      <c r="C574" s="9">
        <f>AVERAGE(B525:B574)</f>
        <v>217.15639999999999</v>
      </c>
      <c r="D574" s="9">
        <f>AVERAGE(B375:B574)</f>
        <v>243.70084999999992</v>
      </c>
      <c r="E574" s="7">
        <f>IF(B573=0,0,(B574-B573)/B573)</f>
        <v>4.2875036130647767E-3</v>
      </c>
      <c r="F574">
        <f>IF(C574&gt;D574,1,0)</f>
        <v>0</v>
      </c>
      <c r="G574" t="str">
        <f>IF(F574&gt;F573,"BUY",IF(F574&lt;F573,"SELL","HOLD"))</f>
        <v>HOLD</v>
      </c>
      <c r="H574" s="7">
        <f>F573*E574</f>
        <v>0</v>
      </c>
      <c r="I574" s="12">
        <f>I573*(1+E574)</f>
        <v>1.1756048046015899</v>
      </c>
      <c r="J574" s="12">
        <f>J573*(1+H574)</f>
        <v>1.3063124048062273</v>
      </c>
      <c r="K574" s="7">
        <f>I574/MAX(I$2:I574)-1</f>
        <v>-0.21090881562511832</v>
      </c>
      <c r="L574" s="7">
        <f>J574/MAX(J$2:J574)-1</f>
        <v>-0.12347174382073556</v>
      </c>
    </row>
    <row r="575" spans="1:12" x14ac:dyDescent="0.25">
      <c r="A575" s="1">
        <v>44635</v>
      </c>
      <c r="B575" s="9">
        <v>207.67</v>
      </c>
      <c r="C575" s="9">
        <f>AVERAGE(B526:B575)</f>
        <v>216.3554</v>
      </c>
      <c r="D575" s="9">
        <f>AVERAGE(B376:B575)</f>
        <v>243.50159999999988</v>
      </c>
      <c r="E575" s="7">
        <f>IF(B574=0,0,(B575-B574)/B574)</f>
        <v>-3.8374826114069716E-3</v>
      </c>
      <c r="F575">
        <f>IF(C575&gt;D575,1,0)</f>
        <v>0</v>
      </c>
      <c r="G575" t="str">
        <f>IF(F575&gt;F574,"BUY",IF(F575&lt;F574,"SELL","HOLD"))</f>
        <v>HOLD</v>
      </c>
      <c r="H575" s="7">
        <f>F574*E575</f>
        <v>0</v>
      </c>
      <c r="I575" s="12">
        <f>I574*(1+E575)</f>
        <v>1.1710934416060448</v>
      </c>
      <c r="J575" s="12">
        <f>J574*(1+H575)</f>
        <v>1.3063124048062273</v>
      </c>
      <c r="K575" s="7">
        <f>I575/MAX(I$2:I575)-1</f>
        <v>-0.21393693932397151</v>
      </c>
      <c r="L575" s="7">
        <f>J575/MAX(J$2:J575)-1</f>
        <v>-0.12347174382073556</v>
      </c>
    </row>
    <row r="576" spans="1:12" x14ac:dyDescent="0.25">
      <c r="A576" s="1">
        <v>44636</v>
      </c>
      <c r="B576" s="9">
        <v>210.12</v>
      </c>
      <c r="C576" s="9">
        <f>AVERAGE(B527:B576)</f>
        <v>215.66300000000004</v>
      </c>
      <c r="D576" s="9">
        <f>AVERAGE(B377:B576)</f>
        <v>243.28669999999991</v>
      </c>
      <c r="E576" s="7">
        <f>IF(B575=0,0,(B576-B575)/B575)</f>
        <v>1.1797563441999408E-2</v>
      </c>
      <c r="F576">
        <f>IF(C576&gt;D576,1,0)</f>
        <v>0</v>
      </c>
      <c r="G576" t="str">
        <f>IF(F576&gt;F575,"BUY",IF(F576&lt;F575,"SELL","HOLD"))</f>
        <v>HOLD</v>
      </c>
      <c r="H576" s="7">
        <f>F575*E576</f>
        <v>0</v>
      </c>
      <c r="I576" s="12">
        <f>I575*(1+E576)</f>
        <v>1.1849094907799014</v>
      </c>
      <c r="J576" s="12">
        <f>J575*(1+H576)</f>
        <v>1.3063124048062273</v>
      </c>
      <c r="K576" s="7">
        <f>I576/MAX(I$2:I576)-1</f>
        <v>-0.20466331049623387</v>
      </c>
      <c r="L576" s="7">
        <f>J576/MAX(J$2:J576)-1</f>
        <v>-0.12347174382073556</v>
      </c>
    </row>
    <row r="577" spans="1:12" x14ac:dyDescent="0.25">
      <c r="A577" s="1">
        <v>44637</v>
      </c>
      <c r="B577" s="9">
        <v>203.03</v>
      </c>
      <c r="C577" s="9">
        <f>AVERAGE(B528:B577)</f>
        <v>214.96440000000001</v>
      </c>
      <c r="D577" s="9">
        <f>AVERAGE(B378:B577)</f>
        <v>243.04479999999995</v>
      </c>
      <c r="E577" s="7">
        <f>IF(B576=0,0,(B577-B576)/B576)</f>
        <v>-3.3742623262897405E-2</v>
      </c>
      <c r="F577">
        <f>IF(C577&gt;D577,1,0)</f>
        <v>0</v>
      </c>
      <c r="G577" t="str">
        <f>IF(F577&gt;F576,"BUY",IF(F577&lt;F576,"SELL","HOLD"))</f>
        <v>HOLD</v>
      </c>
      <c r="H577" s="7">
        <f>F576*E577</f>
        <v>0</v>
      </c>
      <c r="I577" s="12">
        <f>I576*(1+E577)</f>
        <v>1.1449275362318836</v>
      </c>
      <c r="J577" s="12">
        <f>J576*(1+H577)</f>
        <v>1.3063124048062273</v>
      </c>
      <c r="K577" s="7">
        <f>I577/MAX(I$2:I577)-1</f>
        <v>-0.23150005677731944</v>
      </c>
      <c r="L577" s="7">
        <f>J577/MAX(J$2:J577)-1</f>
        <v>-0.12347174382073556</v>
      </c>
    </row>
    <row r="578" spans="1:12" x14ac:dyDescent="0.25">
      <c r="A578" s="1">
        <v>44638</v>
      </c>
      <c r="B578" s="9">
        <v>203.62</v>
      </c>
      <c r="C578" s="9">
        <f>AVERAGE(B529:B578)</f>
        <v>214.39660000000003</v>
      </c>
      <c r="D578" s="9">
        <f>AVERAGE(B379:B578)</f>
        <v>242.79364999999996</v>
      </c>
      <c r="E578" s="7">
        <f>IF(B577=0,0,(B578-B577)/B577)</f>
        <v>2.9059744865291013E-3</v>
      </c>
      <c r="F578">
        <f>IF(C578&gt;D578,1,0)</f>
        <v>0</v>
      </c>
      <c r="G578" t="str">
        <f>IF(F578&gt;F577,"BUY",IF(F578&lt;F577,"SELL","HOLD"))</f>
        <v>HOLD</v>
      </c>
      <c r="H578" s="7">
        <f>F577*E578</f>
        <v>0</v>
      </c>
      <c r="I578" s="12">
        <f>I577*(1+E578)</f>
        <v>1.1482546664410982</v>
      </c>
      <c r="J578" s="12">
        <f>J577*(1+H578)</f>
        <v>1.3063124048062273</v>
      </c>
      <c r="K578" s="7">
        <f>I578/MAX(I$2:I578)-1</f>
        <v>-0.22926681554941519</v>
      </c>
      <c r="L578" s="7">
        <f>J578/MAX(J$2:J578)-1</f>
        <v>-0.12347174382073556</v>
      </c>
    </row>
    <row r="579" spans="1:12" x14ac:dyDescent="0.25">
      <c r="A579" s="1">
        <v>44641</v>
      </c>
      <c r="B579" s="9">
        <v>205.85</v>
      </c>
      <c r="C579" s="9">
        <f>AVERAGE(B530:B579)</f>
        <v>213.87280000000001</v>
      </c>
      <c r="D579" s="9">
        <f>AVERAGE(B380:B579)</f>
        <v>242.55004999999994</v>
      </c>
      <c r="E579" s="7">
        <f>IF(B578=0,0,(B579-B578)/B578)</f>
        <v>1.09517729103231E-2</v>
      </c>
      <c r="F579">
        <f>IF(C579&gt;D579,1,0)</f>
        <v>0</v>
      </c>
      <c r="G579" t="str">
        <f>IF(F579&gt;F578,"BUY",IF(F579&lt;F578,"SELL","HOLD"))</f>
        <v>HOLD</v>
      </c>
      <c r="H579" s="7">
        <f>F578*E579</f>
        <v>0</v>
      </c>
      <c r="I579" s="12">
        <f>I578*(1+E579)</f>
        <v>1.1608300907911797</v>
      </c>
      <c r="J579" s="12">
        <f>J578*(1+H579)</f>
        <v>1.3063124048062273</v>
      </c>
      <c r="K579" s="7">
        <f>I579/MAX(I$2:I579)-1</f>
        <v>-0.22082592073886231</v>
      </c>
      <c r="L579" s="7">
        <f>J579/MAX(J$2:J579)-1</f>
        <v>-0.12347174382073556</v>
      </c>
    </row>
    <row r="580" spans="1:12" x14ac:dyDescent="0.25">
      <c r="A580" s="1">
        <v>44642</v>
      </c>
      <c r="B580" s="9">
        <v>201.17</v>
      </c>
      <c r="C580" s="9">
        <f>AVERAGE(B531:B580)</f>
        <v>213.24000000000007</v>
      </c>
      <c r="D580" s="9">
        <f>AVERAGE(B381:B580)</f>
        <v>242.25389999999996</v>
      </c>
      <c r="E580" s="7">
        <f>IF(B579=0,0,(B580-B579)/B579)</f>
        <v>-2.2735001214476594E-2</v>
      </c>
      <c r="F580">
        <f>IF(C580&gt;D580,1,0)</f>
        <v>0</v>
      </c>
      <c r="G580" t="str">
        <f>IF(F580&gt;F579,"BUY",IF(F580&lt;F579,"SELL","HOLD"))</f>
        <v>HOLD</v>
      </c>
      <c r="H580" s="7">
        <f>F579*E580</f>
        <v>0</v>
      </c>
      <c r="I580" s="12">
        <f>I579*(1+E580)</f>
        <v>1.1344386172672414</v>
      </c>
      <c r="J580" s="12">
        <f>J579*(1+H580)</f>
        <v>1.3063124048062273</v>
      </c>
      <c r="K580" s="7">
        <f>I580/MAX(I$2:I580)-1</f>
        <v>-0.23854044437715294</v>
      </c>
      <c r="L580" s="7">
        <f>J580/MAX(J$2:J580)-1</f>
        <v>-0.12347174382073556</v>
      </c>
    </row>
    <row r="581" spans="1:12" x14ac:dyDescent="0.25">
      <c r="A581" s="1">
        <v>44643</v>
      </c>
      <c r="B581" s="9">
        <v>204.5</v>
      </c>
      <c r="C581" s="9">
        <f>AVERAGE(B532:B581)</f>
        <v>212.73980000000003</v>
      </c>
      <c r="D581" s="9">
        <f>AVERAGE(B382:B581)</f>
        <v>241.98359999999994</v>
      </c>
      <c r="E581" s="7">
        <f>IF(B580=0,0,(B581-B580)/B580)</f>
        <v>1.6553163990654735E-2</v>
      </c>
      <c r="F581">
        <f>IF(C581&gt;D581,1,0)</f>
        <v>0</v>
      </c>
      <c r="G581" t="str">
        <f>IF(F581&gt;F580,"BUY",IF(F581&lt;F580,"SELL","HOLD"))</f>
        <v>HOLD</v>
      </c>
      <c r="H581" s="7">
        <f>F580*E581</f>
        <v>0</v>
      </c>
      <c r="I581" s="12">
        <f>I580*(1+E581)</f>
        <v>1.1532171657361976</v>
      </c>
      <c r="J581" s="12">
        <f>J580*(1+H581)</f>
        <v>1.3063124048062273</v>
      </c>
      <c r="K581" s="7">
        <f>I581/MAX(I$2:I581)-1</f>
        <v>-0.22593587948067684</v>
      </c>
      <c r="L581" s="7">
        <f>J581/MAX(J$2:J581)-1</f>
        <v>-0.12347174382073556</v>
      </c>
    </row>
    <row r="582" spans="1:12" x14ac:dyDescent="0.25">
      <c r="A582" s="1">
        <v>44644</v>
      </c>
      <c r="B582" s="9">
        <v>205.42</v>
      </c>
      <c r="C582" s="9">
        <f>AVERAGE(B533:B582)</f>
        <v>212.21680000000003</v>
      </c>
      <c r="D582" s="9">
        <f>AVERAGE(B383:B582)</f>
        <v>241.72744999999995</v>
      </c>
      <c r="E582" s="7">
        <f>IF(B581=0,0,(B582-B581)/B581)</f>
        <v>4.4987775061124079E-3</v>
      </c>
      <c r="F582">
        <f>IF(C582&gt;D582,1,0)</f>
        <v>0</v>
      </c>
      <c r="G582" t="str">
        <f>IF(F582&gt;F581,"BUY",IF(F582&lt;F581,"SELL","HOLD"))</f>
        <v>HOLD</v>
      </c>
      <c r="H582" s="7">
        <f>F581*E582</f>
        <v>0</v>
      </c>
      <c r="I582" s="12">
        <f>I581*(1+E582)</f>
        <v>1.1584052331810744</v>
      </c>
      <c r="J582" s="12">
        <f>J581*(1+H582)</f>
        <v>1.3063124048062273</v>
      </c>
      <c r="K582" s="7">
        <f>I582/MAX(I$2:I582)-1</f>
        <v>-0.22245353722699579</v>
      </c>
      <c r="L582" s="7">
        <f>J582/MAX(J$2:J582)-1</f>
        <v>-0.12347174382073556</v>
      </c>
    </row>
    <row r="583" spans="1:12" x14ac:dyDescent="0.25">
      <c r="A583" s="1">
        <v>44645</v>
      </c>
      <c r="B583" s="9">
        <v>204.01</v>
      </c>
      <c r="C583" s="9">
        <f>AVERAGE(B534:B583)</f>
        <v>211.78400000000005</v>
      </c>
      <c r="D583" s="9">
        <f>AVERAGE(B384:B583)</f>
        <v>241.47069999999997</v>
      </c>
      <c r="E583" s="7">
        <f>IF(B582=0,0,(B583-B582)/B582)</f>
        <v>-6.8639859799435139E-3</v>
      </c>
      <c r="F583">
        <f>IF(C583&gt;D583,1,0)</f>
        <v>0</v>
      </c>
      <c r="G583" t="str">
        <f>IF(F583&gt;F582,"BUY",IF(F583&lt;F582,"SELL","HOLD"))</f>
        <v>HOLD</v>
      </c>
      <c r="H583" s="7">
        <f>F582*E583</f>
        <v>0</v>
      </c>
      <c r="I583" s="12">
        <f>I582*(1+E583)</f>
        <v>1.1504539559014262</v>
      </c>
      <c r="J583" s="12">
        <f>J582*(1+H583)</f>
        <v>1.3063124048062273</v>
      </c>
      <c r="K583" s="7">
        <f>I583/MAX(I$2:I583)-1</f>
        <v>-0.22779060524622441</v>
      </c>
      <c r="L583" s="7">
        <f>J583/MAX(J$2:J583)-1</f>
        <v>-0.12347174382073556</v>
      </c>
    </row>
    <row r="584" spans="1:12" x14ac:dyDescent="0.25">
      <c r="A584" s="1">
        <v>44648</v>
      </c>
      <c r="B584" s="9">
        <v>205.82</v>
      </c>
      <c r="C584" s="9">
        <f>AVERAGE(B535:B584)</f>
        <v>211.39440000000005</v>
      </c>
      <c r="D584" s="9">
        <f>AVERAGE(B385:B584)</f>
        <v>241.24884999999995</v>
      </c>
      <c r="E584" s="7">
        <f>IF(B583=0,0,(B584-B583)/B583)</f>
        <v>8.8721141120533427E-3</v>
      </c>
      <c r="F584">
        <f>IF(C584&gt;D584,1,0)</f>
        <v>0</v>
      </c>
      <c r="G584" t="str">
        <f>IF(F584&gt;F583,"BUY",IF(F584&lt;F583,"SELL","HOLD"))</f>
        <v>HOLD</v>
      </c>
      <c r="H584" s="7">
        <f>F583*E584</f>
        <v>0</v>
      </c>
      <c r="I584" s="12">
        <f>I583*(1+E584)</f>
        <v>1.1606609146788469</v>
      </c>
      <c r="J584" s="12">
        <f>J583*(1+H584)</f>
        <v>1.3063124048062273</v>
      </c>
      <c r="K584" s="7">
        <f>I584/MAX(I$2:I584)-1</f>
        <v>-0.22093947537756919</v>
      </c>
      <c r="L584" s="7">
        <f>J584/MAX(J$2:J584)-1</f>
        <v>-0.12347174382073556</v>
      </c>
    </row>
    <row r="585" spans="1:12" x14ac:dyDescent="0.25">
      <c r="A585" s="1">
        <v>44649</v>
      </c>
      <c r="B585" s="9">
        <v>212.71</v>
      </c>
      <c r="C585" s="9">
        <f>AVERAGE(B536:B585)</f>
        <v>211.22720000000004</v>
      </c>
      <c r="D585" s="9">
        <f>AVERAGE(B386:B585)</f>
        <v>241.06679999999994</v>
      </c>
      <c r="E585" s="7">
        <f>IF(B584=0,0,(B585-B584)/B584)</f>
        <v>3.3475852686813794E-2</v>
      </c>
      <c r="F585">
        <f>IF(C585&gt;D585,1,0)</f>
        <v>0</v>
      </c>
      <c r="G585" t="str">
        <f>IF(F585&gt;F584,"BUY",IF(F585&lt;F584,"SELL","HOLD"))</f>
        <v>HOLD</v>
      </c>
      <c r="H585" s="7">
        <f>F584*E585</f>
        <v>0</v>
      </c>
      <c r="I585" s="12">
        <f>I584*(1+E585)</f>
        <v>1.1995150284779785</v>
      </c>
      <c r="J585" s="12">
        <f>J584*(1+H585)</f>
        <v>1.3063124048062273</v>
      </c>
      <c r="K585" s="7">
        <f>I585/MAX(I$2:I585)-1</f>
        <v>-0.19485976002119687</v>
      </c>
      <c r="L585" s="7">
        <f>J585/MAX(J$2:J585)-1</f>
        <v>-0.12347174382073556</v>
      </c>
    </row>
    <row r="586" spans="1:12" x14ac:dyDescent="0.25">
      <c r="A586" s="1">
        <v>44650</v>
      </c>
      <c r="B586" s="9">
        <v>213.16</v>
      </c>
      <c r="C586" s="9">
        <f>AVERAGE(B537:B586)</f>
        <v>211.11500000000007</v>
      </c>
      <c r="D586" s="9">
        <f>AVERAGE(B387:B586)</f>
        <v>240.89514999999992</v>
      </c>
      <c r="E586" s="7">
        <f>IF(B585=0,0,(B586-B585)/B585)</f>
        <v>2.1155563913308664E-3</v>
      </c>
      <c r="F586">
        <f>IF(C586&gt;D586,1,0)</f>
        <v>0</v>
      </c>
      <c r="G586" t="str">
        <f>IF(F586&gt;F585,"BUY",IF(F586&lt;F585,"SELL","HOLD"))</f>
        <v>HOLD</v>
      </c>
      <c r="H586" s="7">
        <f>F585*E586</f>
        <v>0</v>
      </c>
      <c r="I586" s="12">
        <f>I585*(1+E586)</f>
        <v>1.2020526701629726</v>
      </c>
      <c r="J586" s="12">
        <f>J585*(1+H586)</f>
        <v>1.3063124048062273</v>
      </c>
      <c r="K586" s="7">
        <f>I586/MAX(I$2:I586)-1</f>
        <v>-0.1931564404405921</v>
      </c>
      <c r="L586" s="7">
        <f>J586/MAX(J$2:J586)-1</f>
        <v>-0.12347174382073556</v>
      </c>
    </row>
    <row r="587" spans="1:12" x14ac:dyDescent="0.25">
      <c r="A587" s="1">
        <v>44651</v>
      </c>
      <c r="B587" s="9">
        <v>213.83</v>
      </c>
      <c r="C587" s="9">
        <f>AVERAGE(B538:B587)</f>
        <v>211.01540000000006</v>
      </c>
      <c r="D587" s="9">
        <f>AVERAGE(B388:B587)</f>
        <v>240.72374999999994</v>
      </c>
      <c r="E587" s="7">
        <f>IF(B586=0,0,(B587-B586)/B586)</f>
        <v>3.143178832801726E-3</v>
      </c>
      <c r="F587">
        <f>IF(C587&gt;D587,1,0)</f>
        <v>0</v>
      </c>
      <c r="G587" t="str">
        <f>IF(F587&gt;F586,"BUY",IF(F587&lt;F586,"SELL","HOLD"))</f>
        <v>HOLD</v>
      </c>
      <c r="H587" s="7">
        <f>F586*E587</f>
        <v>0</v>
      </c>
      <c r="I587" s="12">
        <f>I586*(1+E587)</f>
        <v>1.2058309366717417</v>
      </c>
      <c r="J587" s="12">
        <f>J586*(1+H587)</f>
        <v>1.3063124048062273</v>
      </c>
      <c r="K587" s="7">
        <f>I587/MAX(I$2:I587)-1</f>
        <v>-0.19062038684280247</v>
      </c>
      <c r="L587" s="7">
        <f>J587/MAX(J$2:J587)-1</f>
        <v>-0.12347174382073556</v>
      </c>
    </row>
    <row r="588" spans="1:12" x14ac:dyDescent="0.25">
      <c r="A588" s="1">
        <v>44652</v>
      </c>
      <c r="B588" s="9">
        <v>212.22</v>
      </c>
      <c r="C588" s="9">
        <f>AVERAGE(B539:B588)</f>
        <v>210.94280000000003</v>
      </c>
      <c r="D588" s="9">
        <f>AVERAGE(B389:B588)</f>
        <v>240.53884999999991</v>
      </c>
      <c r="E588" s="7">
        <f>IF(B587=0,0,(B588-B587)/B587)</f>
        <v>-7.5293457419445984E-3</v>
      </c>
      <c r="F588">
        <f>IF(C588&gt;D588,1,0)</f>
        <v>0</v>
      </c>
      <c r="G588" t="str">
        <f>IF(F588&gt;F587,"BUY",IF(F588&lt;F587,"SELL","HOLD"))</f>
        <v>HOLD</v>
      </c>
      <c r="H588" s="7">
        <f>F587*E588</f>
        <v>0</v>
      </c>
      <c r="I588" s="12">
        <f>I587*(1+E588)</f>
        <v>1.1967518186432071</v>
      </c>
      <c r="J588" s="12">
        <f>J587*(1+H588)</f>
        <v>1.3063124048062273</v>
      </c>
      <c r="K588" s="7">
        <f>I588/MAX(I$2:I588)-1</f>
        <v>-0.19671448578674444</v>
      </c>
      <c r="L588" s="7">
        <f>J588/MAX(J$2:J588)-1</f>
        <v>-0.12347174382073556</v>
      </c>
    </row>
    <row r="589" spans="1:12" x14ac:dyDescent="0.25">
      <c r="A589" s="1">
        <v>44655</v>
      </c>
      <c r="B589" s="9">
        <v>209.39</v>
      </c>
      <c r="C589" s="9">
        <f>AVERAGE(B540:B589)</f>
        <v>210.84119999999999</v>
      </c>
      <c r="D589" s="9">
        <f>AVERAGE(B390:B589)</f>
        <v>240.31519999999992</v>
      </c>
      <c r="E589" s="7">
        <f>IF(B588=0,0,(B589-B588)/B588)</f>
        <v>-1.3335218169823826E-2</v>
      </c>
      <c r="F589">
        <f>IF(C589&gt;D589,1,0)</f>
        <v>0</v>
      </c>
      <c r="G589" t="str">
        <f>IF(F589&gt;F588,"BUY",IF(F589&lt;F588,"SELL","HOLD"))</f>
        <v>HOLD</v>
      </c>
      <c r="H589" s="7">
        <f>F588*E589</f>
        <v>0</v>
      </c>
      <c r="I589" s="12">
        <f>I588*(1+E589)</f>
        <v>1.1807928720464664</v>
      </c>
      <c r="J589" s="12">
        <f>J588*(1+H589)</f>
        <v>1.3063124048062273</v>
      </c>
      <c r="K589" s="7">
        <f>I589/MAX(I$2:I589)-1</f>
        <v>-0.20742647337143738</v>
      </c>
      <c r="L589" s="7">
        <f>J589/MAX(J$2:J589)-1</f>
        <v>-0.12347174382073556</v>
      </c>
    </row>
    <row r="590" spans="1:12" x14ac:dyDescent="0.25">
      <c r="A590" s="1">
        <v>44656</v>
      </c>
      <c r="B590" s="9">
        <v>211.87</v>
      </c>
      <c r="C590" s="9">
        <f>AVERAGE(B541:B590)</f>
        <v>210.727</v>
      </c>
      <c r="D590" s="9">
        <f>AVERAGE(B391:B590)</f>
        <v>240.09054999999992</v>
      </c>
      <c r="E590" s="7">
        <f>IF(B589=0,0,(B590-B589)/B589)</f>
        <v>1.1843927599216861E-2</v>
      </c>
      <c r="F590">
        <f>IF(C590&gt;D590,1,0)</f>
        <v>0</v>
      </c>
      <c r="G590" t="str">
        <f>IF(F590&gt;F589,"BUY",IF(F590&lt;F589,"SELL","HOLD"))</f>
        <v>HOLD</v>
      </c>
      <c r="H590" s="7">
        <f>F589*E590</f>
        <v>0</v>
      </c>
      <c r="I590" s="12">
        <f>I589*(1+E590)</f>
        <v>1.1947780973326561</v>
      </c>
      <c r="J590" s="12">
        <f>J589*(1+H590)</f>
        <v>1.3063124048062273</v>
      </c>
      <c r="K590" s="7">
        <f>I590/MAX(I$2:I590)-1</f>
        <v>-0.19803928990499275</v>
      </c>
      <c r="L590" s="7">
        <f>J590/MAX(J$2:J590)-1</f>
        <v>-0.12347174382073556</v>
      </c>
    </row>
    <row r="591" spans="1:12" x14ac:dyDescent="0.25">
      <c r="A591" s="1">
        <v>44657</v>
      </c>
      <c r="B591" s="9">
        <v>209.03</v>
      </c>
      <c r="C591" s="9">
        <f>AVERAGE(B542:B591)</f>
        <v>210.59619999999998</v>
      </c>
      <c r="D591" s="9">
        <f>AVERAGE(B392:B591)</f>
        <v>239.85784999999996</v>
      </c>
      <c r="E591" s="7">
        <f>IF(B590=0,0,(B591-B590)/B590)</f>
        <v>-1.3404446122622378E-2</v>
      </c>
      <c r="F591">
        <f>IF(C591&gt;D591,1,0)</f>
        <v>0</v>
      </c>
      <c r="G591" t="str">
        <f>IF(F591&gt;F590,"BUY",IF(F591&lt;F590,"SELL","HOLD"))</f>
        <v>HOLD</v>
      </c>
      <c r="H591" s="7">
        <f>F590*E591</f>
        <v>0</v>
      </c>
      <c r="I591" s="12">
        <f>I590*(1+E591)</f>
        <v>1.1787627586984712</v>
      </c>
      <c r="J591" s="12">
        <f>J590*(1+H591)</f>
        <v>1.3063124048062273</v>
      </c>
      <c r="K591" s="7">
        <f>I591/MAX(I$2:I591)-1</f>
        <v>-0.20878912903592128</v>
      </c>
      <c r="L591" s="7">
        <f>J591/MAX(J$2:J591)-1</f>
        <v>-0.12347174382073556</v>
      </c>
    </row>
    <row r="592" spans="1:12" x14ac:dyDescent="0.25">
      <c r="A592" s="1">
        <v>44658</v>
      </c>
      <c r="B592" s="9">
        <v>209.13</v>
      </c>
      <c r="C592" s="9">
        <f>AVERAGE(B543:B592)</f>
        <v>210.416</v>
      </c>
      <c r="D592" s="9">
        <f>AVERAGE(B393:B592)</f>
        <v>239.63584999999995</v>
      </c>
      <c r="E592" s="7">
        <f>IF(B591=0,0,(B592-B591)/B591)</f>
        <v>4.7840022963208302E-4</v>
      </c>
      <c r="F592">
        <f>IF(C592&gt;D592,1,0)</f>
        <v>0</v>
      </c>
      <c r="G592" t="str">
        <f>IF(F592&gt;F591,"BUY",IF(F592&lt;F591,"SELL","HOLD"))</f>
        <v>HOLD</v>
      </c>
      <c r="H592" s="7">
        <f>F591*E592</f>
        <v>0</v>
      </c>
      <c r="I592" s="12">
        <f>I591*(1+E592)</f>
        <v>1.1793266790729144</v>
      </c>
      <c r="J592" s="12">
        <f>J591*(1+H592)</f>
        <v>1.3063124048062273</v>
      </c>
      <c r="K592" s="7">
        <f>I592/MAX(I$2:I592)-1</f>
        <v>-0.20841061357356461</v>
      </c>
      <c r="L592" s="7">
        <f>J592/MAX(J$2:J592)-1</f>
        <v>-0.12347174382073556</v>
      </c>
    </row>
    <row r="593" spans="1:12" x14ac:dyDescent="0.25">
      <c r="A593" s="1">
        <v>44659</v>
      </c>
      <c r="B593" s="9">
        <v>207.5</v>
      </c>
      <c r="C593" s="9">
        <f>AVERAGE(B544:B593)</f>
        <v>210.27979999999997</v>
      </c>
      <c r="D593" s="9">
        <f>AVERAGE(B394:B593)</f>
        <v>239.39819999999997</v>
      </c>
      <c r="E593" s="7">
        <f>IF(B592=0,0,(B593-B592)/B592)</f>
        <v>-7.7941949983263781E-3</v>
      </c>
      <c r="F593">
        <f>IF(C593&gt;D593,1,0)</f>
        <v>0</v>
      </c>
      <c r="G593" t="str">
        <f>IF(F593&gt;F592,"BUY",IF(F593&lt;F592,"SELL","HOLD"))</f>
        <v>HOLD</v>
      </c>
      <c r="H593" s="7">
        <f>F592*E593</f>
        <v>0</v>
      </c>
      <c r="I593" s="12">
        <f>I592*(1+E593)</f>
        <v>1.1701347769694914</v>
      </c>
      <c r="J593" s="12">
        <f>J592*(1+H593)</f>
        <v>1.3063124048062273</v>
      </c>
      <c r="K593" s="7">
        <f>I593/MAX(I$2:I593)-1</f>
        <v>-0.21458041560997776</v>
      </c>
      <c r="L593" s="7">
        <f>J593/MAX(J$2:J593)-1</f>
        <v>-0.12347174382073556</v>
      </c>
    </row>
    <row r="594" spans="1:12" x14ac:dyDescent="0.25">
      <c r="A594" s="1">
        <v>44662</v>
      </c>
      <c r="B594" s="9">
        <v>208.87</v>
      </c>
      <c r="C594" s="9">
        <f>AVERAGE(B545:B594)</f>
        <v>210.13939999999999</v>
      </c>
      <c r="D594" s="9">
        <f>AVERAGE(B395:B594)</f>
        <v>239.18294999999998</v>
      </c>
      <c r="E594" s="7">
        <f>IF(B593=0,0,(B594-B593)/B593)</f>
        <v>6.6024096385542391E-3</v>
      </c>
      <c r="F594">
        <f>IF(C594&gt;D594,1,0)</f>
        <v>0</v>
      </c>
      <c r="G594" t="str">
        <f>IF(F594&gt;F593,"BUY",IF(F594&lt;F593,"SELL","HOLD"))</f>
        <v>HOLD</v>
      </c>
      <c r="H594" s="7">
        <f>F593*E594</f>
        <v>0</v>
      </c>
      <c r="I594" s="12">
        <f>I593*(1+E594)</f>
        <v>1.1778604860993622</v>
      </c>
      <c r="J594" s="12">
        <f>J593*(1+H594)</f>
        <v>1.3063124048062273</v>
      </c>
      <c r="K594" s="7">
        <f>I594/MAX(I$2:I594)-1</f>
        <v>-0.20939475377569183</v>
      </c>
      <c r="L594" s="7">
        <f>J594/MAX(J$2:J594)-1</f>
        <v>-0.12347174382073556</v>
      </c>
    </row>
    <row r="595" spans="1:12" x14ac:dyDescent="0.25">
      <c r="A595" s="1">
        <v>44663</v>
      </c>
      <c r="B595" s="9">
        <v>209.79</v>
      </c>
      <c r="C595" s="9">
        <f>AVERAGE(B546:B595)</f>
        <v>209.92680000000004</v>
      </c>
      <c r="D595" s="9">
        <f>AVERAGE(B396:B595)</f>
        <v>238.94794999999993</v>
      </c>
      <c r="E595" s="7">
        <f>IF(B594=0,0,(B595-B594)/B594)</f>
        <v>4.4046536122946687E-3</v>
      </c>
      <c r="F595">
        <f>IF(C595&gt;D595,1,0)</f>
        <v>0</v>
      </c>
      <c r="G595" t="str">
        <f>IF(F595&gt;F594,"BUY",IF(F595&lt;F594,"SELL","HOLD"))</f>
        <v>HOLD</v>
      </c>
      <c r="H595" s="7">
        <f>F594*E595</f>
        <v>0</v>
      </c>
      <c r="I595" s="12">
        <f>I594*(1+E595)</f>
        <v>1.1830485535442388</v>
      </c>
      <c r="J595" s="12">
        <f>J594*(1+H595)</f>
        <v>1.3063124048062273</v>
      </c>
      <c r="K595" s="7">
        <f>I595/MAX(I$2:I595)-1</f>
        <v>-0.20591241152201101</v>
      </c>
      <c r="L595" s="7">
        <f>J595/MAX(J$2:J595)-1</f>
        <v>-0.12347174382073556</v>
      </c>
    </row>
    <row r="596" spans="1:12" x14ac:dyDescent="0.25">
      <c r="A596" s="1">
        <v>44664</v>
      </c>
      <c r="B596" s="9">
        <v>212.93</v>
      </c>
      <c r="C596" s="9">
        <f>AVERAGE(B547:B596)</f>
        <v>209.94280000000006</v>
      </c>
      <c r="D596" s="9">
        <f>AVERAGE(B397:B596)</f>
        <v>238.71224999999998</v>
      </c>
      <c r="E596" s="7">
        <f>IF(B595=0,0,(B596-B595)/B595)</f>
        <v>1.4967348300681705E-2</v>
      </c>
      <c r="F596">
        <f>IF(C596&gt;D596,1,0)</f>
        <v>0</v>
      </c>
      <c r="G596" t="str">
        <f>IF(F596&gt;F595,"BUY",IF(F596&lt;F595,"SELL","HOLD"))</f>
        <v>HOLD</v>
      </c>
      <c r="H596" s="7">
        <f>F595*E596</f>
        <v>0</v>
      </c>
      <c r="I596" s="12">
        <f>I595*(1+E596)</f>
        <v>1.2007556533017532</v>
      </c>
      <c r="J596" s="12">
        <f>J595*(1+H596)</f>
        <v>1.3063124048062273</v>
      </c>
      <c r="K596" s="7">
        <f>I596/MAX(I$2:I596)-1</f>
        <v>-0.19402702600401245</v>
      </c>
      <c r="L596" s="7">
        <f>J596/MAX(J$2:J596)-1</f>
        <v>-0.12347174382073556</v>
      </c>
    </row>
    <row r="597" spans="1:12" x14ac:dyDescent="0.25">
      <c r="A597" s="1">
        <v>44665</v>
      </c>
      <c r="B597" s="9">
        <v>211.18</v>
      </c>
      <c r="C597" s="9">
        <f>AVERAGE(B548:B597)</f>
        <v>209.97720000000004</v>
      </c>
      <c r="D597" s="9">
        <f>AVERAGE(B398:B597)</f>
        <v>238.47259999999997</v>
      </c>
      <c r="E597" s="7">
        <f>IF(B596=0,0,(B597-B596)/B596)</f>
        <v>-8.2186634105104964E-3</v>
      </c>
      <c r="F597">
        <f>IF(C597&gt;D597,1,0)</f>
        <v>0</v>
      </c>
      <c r="G597" t="str">
        <f>IF(F597&gt;F596,"BUY",IF(F597&lt;F596,"SELL","HOLD"))</f>
        <v>HOLD</v>
      </c>
      <c r="H597" s="7">
        <f>F596*E597</f>
        <v>0</v>
      </c>
      <c r="I597" s="12">
        <f>I596*(1+E597)</f>
        <v>1.1908870467489985</v>
      </c>
      <c r="J597" s="12">
        <f>J596*(1+H597)</f>
        <v>1.3063124048062273</v>
      </c>
      <c r="K597" s="7">
        <f>I597/MAX(I$2:I597)-1</f>
        <v>-0.20065104659525357</v>
      </c>
      <c r="L597" s="7">
        <f>J597/MAX(J$2:J597)-1</f>
        <v>-0.12347174382073556</v>
      </c>
    </row>
    <row r="598" spans="1:12" x14ac:dyDescent="0.25">
      <c r="A598" s="1">
        <v>44666</v>
      </c>
      <c r="B598" s="9">
        <v>210.19</v>
      </c>
      <c r="C598" s="9">
        <f>AVERAGE(B549:B598)</f>
        <v>209.95820000000006</v>
      </c>
      <c r="D598" s="9">
        <f>AVERAGE(B399:B598)</f>
        <v>238.24884999999998</v>
      </c>
      <c r="E598" s="7">
        <f>IF(B597=0,0,(B598-B597)/B597)</f>
        <v>-4.6879439340847097E-3</v>
      </c>
      <c r="F598">
        <f>IF(C598&gt;D598,1,0)</f>
        <v>0</v>
      </c>
      <c r="G598" t="str">
        <f>IF(F598&gt;F597,"BUY",IF(F598&lt;F597,"SELL","HOLD"))</f>
        <v>HOLD</v>
      </c>
      <c r="H598" s="7">
        <f>F597*E598</f>
        <v>0</v>
      </c>
      <c r="I598" s="12">
        <f>I597*(1+E598)</f>
        <v>1.1853042350420115</v>
      </c>
      <c r="J598" s="12">
        <f>J597*(1+H598)</f>
        <v>1.3063124048062273</v>
      </c>
      <c r="K598" s="7">
        <f>I598/MAX(I$2:I598)-1</f>
        <v>-0.2043983496725843</v>
      </c>
      <c r="L598" s="7">
        <f>J598/MAX(J$2:J598)-1</f>
        <v>-0.12347174382073556</v>
      </c>
    </row>
    <row r="599" spans="1:12" x14ac:dyDescent="0.25">
      <c r="A599" s="1">
        <v>44669</v>
      </c>
      <c r="B599" s="9">
        <v>206.98</v>
      </c>
      <c r="C599" s="9">
        <f>AVERAGE(B550:B599)</f>
        <v>209.89040000000008</v>
      </c>
      <c r="D599" s="9">
        <f>AVERAGE(B400:B599)</f>
        <v>237.9906</v>
      </c>
      <c r="E599" s="7">
        <f>IF(B598=0,0,(B599-B598)/B598)</f>
        <v>-1.5271896855226261E-2</v>
      </c>
      <c r="F599">
        <f>IF(C599&gt;D599,1,0)</f>
        <v>0</v>
      </c>
      <c r="G599" t="str">
        <f>IF(F599&gt;F598,"BUY",IF(F599&lt;F598,"SELL","HOLD"))</f>
        <v>HOLD</v>
      </c>
      <c r="H599" s="7">
        <f>F598*E599</f>
        <v>0</v>
      </c>
      <c r="I599" s="12">
        <f>I598*(1+E599)</f>
        <v>1.1672023910223872</v>
      </c>
      <c r="J599" s="12">
        <f>J598*(1+H599)</f>
        <v>1.3063124048062273</v>
      </c>
      <c r="K599" s="7">
        <f>I599/MAX(I$2:I599)-1</f>
        <v>-0.21654869601423221</v>
      </c>
      <c r="L599" s="7">
        <f>J599/MAX(J$2:J599)-1</f>
        <v>-0.12347174382073556</v>
      </c>
    </row>
    <row r="600" spans="1:12" x14ac:dyDescent="0.25">
      <c r="A600" s="1">
        <v>44670</v>
      </c>
      <c r="B600" s="9">
        <v>205.48</v>
      </c>
      <c r="C600" s="9">
        <f>AVERAGE(B551:B600)</f>
        <v>209.77160000000006</v>
      </c>
      <c r="D600" s="9">
        <f>AVERAGE(B401:B600)</f>
        <v>237.72500000000002</v>
      </c>
      <c r="E600" s="7">
        <f>IF(B599=0,0,(B600-B599)/B599)</f>
        <v>-7.2470770122717177E-3</v>
      </c>
      <c r="F600">
        <f>IF(C600&gt;D600,1,0)</f>
        <v>0</v>
      </c>
      <c r="G600" t="str">
        <f>IF(F600&gt;F599,"BUY",IF(F600&lt;F599,"SELL","HOLD"))</f>
        <v>HOLD</v>
      </c>
      <c r="H600" s="7">
        <f>F599*E600</f>
        <v>0</v>
      </c>
      <c r="I600" s="12">
        <f>I599*(1+E600)</f>
        <v>1.1587435854057404</v>
      </c>
      <c r="J600" s="12">
        <f>J599*(1+H600)</f>
        <v>1.3063124048062273</v>
      </c>
      <c r="K600" s="7">
        <f>I600/MAX(I$2:I600)-1</f>
        <v>-0.2222264279495817</v>
      </c>
      <c r="L600" s="7">
        <f>J600/MAX(J$2:J600)-1</f>
        <v>-0.12347174382073556</v>
      </c>
    </row>
    <row r="601" spans="1:12" x14ac:dyDescent="0.25">
      <c r="A601" s="1">
        <v>44671</v>
      </c>
      <c r="B601" s="9">
        <v>206.51</v>
      </c>
      <c r="C601" s="9">
        <f>AVERAGE(B552:B601)</f>
        <v>209.71420000000006</v>
      </c>
      <c r="D601" s="9">
        <f>AVERAGE(B402:B601)</f>
        <v>237.44725000000003</v>
      </c>
      <c r="E601" s="7">
        <f>IF(B600=0,0,(B601-B600)/B600)</f>
        <v>5.0126532995912066E-3</v>
      </c>
      <c r="F601">
        <f>IF(C601&gt;D601,1,0)</f>
        <v>0</v>
      </c>
      <c r="G601" t="str">
        <f>IF(F601&gt;F600,"BUY",IF(F601&lt;F600,"SELL","HOLD"))</f>
        <v>HOLD</v>
      </c>
      <c r="H601" s="7">
        <f>F600*E601</f>
        <v>0</v>
      </c>
      <c r="I601" s="12">
        <f>I600*(1+E601)</f>
        <v>1.1645519652625045</v>
      </c>
      <c r="J601" s="12">
        <f>J600*(1+H601)</f>
        <v>1.3063124048062273</v>
      </c>
      <c r="K601" s="7">
        <f>I601/MAX(I$2:I601)-1</f>
        <v>-0.21832771868730849</v>
      </c>
      <c r="L601" s="7">
        <f>J601/MAX(J$2:J601)-1</f>
        <v>-0.12347174382073556</v>
      </c>
    </row>
    <row r="602" spans="1:12" x14ac:dyDescent="0.25">
      <c r="A602" s="1">
        <v>44672</v>
      </c>
      <c r="B602" s="9">
        <v>208.73</v>
      </c>
      <c r="C602" s="9">
        <f>AVERAGE(B553:B602)</f>
        <v>209.69820000000004</v>
      </c>
      <c r="D602" s="9">
        <f>AVERAGE(B403:B602)</f>
        <v>237.20020000000005</v>
      </c>
      <c r="E602" s="7">
        <f>IF(B601=0,0,(B602-B601)/B601)</f>
        <v>1.0750084741658995E-2</v>
      </c>
      <c r="F602">
        <f>IF(C602&gt;D602,1,0)</f>
        <v>0</v>
      </c>
      <c r="G602" t="str">
        <f>IF(F602&gt;F601,"BUY",IF(F602&lt;F601,"SELL","HOLD"))</f>
        <v>HOLD</v>
      </c>
      <c r="H602" s="7">
        <f>F601*E602</f>
        <v>0</v>
      </c>
      <c r="I602" s="12">
        <f>I601*(1+E602)</f>
        <v>1.1770709975751421</v>
      </c>
      <c r="J602" s="12">
        <f>J601*(1+H602)</f>
        <v>1.3063124048062273</v>
      </c>
      <c r="K602" s="7">
        <f>I602/MAX(I$2:I602)-1</f>
        <v>-0.20992467542299098</v>
      </c>
      <c r="L602" s="7">
        <f>J602/MAX(J$2:J602)-1</f>
        <v>-0.12347174382073556</v>
      </c>
    </row>
    <row r="603" spans="1:12" x14ac:dyDescent="0.25">
      <c r="A603" s="1">
        <v>44673</v>
      </c>
      <c r="B603" s="9">
        <v>205.72</v>
      </c>
      <c r="C603" s="9">
        <f>AVERAGE(B554:B603)</f>
        <v>209.63440000000003</v>
      </c>
      <c r="D603" s="9">
        <f>AVERAGE(B404:B603)</f>
        <v>236.94455000000002</v>
      </c>
      <c r="E603" s="7">
        <f>IF(B602=0,0,(B603-B602)/B602)</f>
        <v>-1.4420543285584205E-2</v>
      </c>
      <c r="F603">
        <f>IF(C603&gt;D603,1,0)</f>
        <v>0</v>
      </c>
      <c r="G603" t="str">
        <f>IF(F603&gt;F602,"BUY",IF(F603&lt;F602,"SELL","HOLD"))</f>
        <v>HOLD</v>
      </c>
      <c r="H603" s="7">
        <f>F602*E603</f>
        <v>0</v>
      </c>
      <c r="I603" s="12">
        <f>I602*(1+E603)</f>
        <v>1.1600969943044039</v>
      </c>
      <c r="J603" s="12">
        <f>J602*(1+H603)</f>
        <v>1.3063124048062273</v>
      </c>
      <c r="K603" s="7">
        <f>I603/MAX(I$2:I603)-1</f>
        <v>-0.22131799083992576</v>
      </c>
      <c r="L603" s="7">
        <f>J603/MAX(J$2:J603)-1</f>
        <v>-0.12347174382073556</v>
      </c>
    </row>
    <row r="604" spans="1:12" x14ac:dyDescent="0.25">
      <c r="A604" s="1">
        <v>44676</v>
      </c>
      <c r="B604" s="9">
        <v>208.28</v>
      </c>
      <c r="C604" s="9">
        <f>AVERAGE(B555:B604)</f>
        <v>209.55120000000002</v>
      </c>
      <c r="D604" s="9">
        <f>AVERAGE(B405:B604)</f>
        <v>236.70035000000004</v>
      </c>
      <c r="E604" s="7">
        <f>IF(B603=0,0,(B604-B603)/B603)</f>
        <v>1.2444098775034038E-2</v>
      </c>
      <c r="F604">
        <f>IF(C604&gt;D604,1,0)</f>
        <v>0</v>
      </c>
      <c r="G604" t="str">
        <f>IF(F604&gt;F603,"BUY",IF(F604&lt;F603,"SELL","HOLD"))</f>
        <v>HOLD</v>
      </c>
      <c r="H604" s="7">
        <f>F603*E604</f>
        <v>0</v>
      </c>
      <c r="I604" s="12">
        <f>I603*(1+E604)</f>
        <v>1.1745333558901481</v>
      </c>
      <c r="J604" s="12">
        <f>J603*(1+H604)</f>
        <v>1.3063124048062273</v>
      </c>
      <c r="K604" s="7">
        <f>I604/MAX(I$2:I604)-1</f>
        <v>-0.21162799500359586</v>
      </c>
      <c r="L604" s="7">
        <f>J604/MAX(J$2:J604)-1</f>
        <v>-0.12347174382073556</v>
      </c>
    </row>
    <row r="605" spans="1:12" x14ac:dyDescent="0.25">
      <c r="A605" s="1">
        <v>44677</v>
      </c>
      <c r="B605" s="9">
        <v>212.39</v>
      </c>
      <c r="C605" s="9">
        <f>AVERAGE(B556:B605)</f>
        <v>209.53639999999999</v>
      </c>
      <c r="D605" s="9">
        <f>AVERAGE(B406:B605)</f>
        <v>236.47480000000004</v>
      </c>
      <c r="E605" s="7">
        <f>IF(B604=0,0,(B605-B604)/B604)</f>
        <v>1.9733051661225201E-2</v>
      </c>
      <c r="F605">
        <f>IF(C605&gt;D605,1,0)</f>
        <v>0</v>
      </c>
      <c r="G605" t="str">
        <f>IF(F605&gt;F604,"BUY",IF(F605&lt;F604,"SELL","HOLD"))</f>
        <v>HOLD</v>
      </c>
      <c r="H605" s="7">
        <f>F604*E605</f>
        <v>0</v>
      </c>
      <c r="I605" s="12">
        <f>I604*(1+E605)</f>
        <v>1.1977104832797607</v>
      </c>
      <c r="J605" s="12">
        <f>J604*(1+H605)</f>
        <v>1.3063124048062273</v>
      </c>
      <c r="K605" s="7">
        <f>I605/MAX(I$2:I605)-1</f>
        <v>-0.19607100950073797</v>
      </c>
      <c r="L605" s="7">
        <f>J605/MAX(J$2:J605)-1</f>
        <v>-0.12347174382073556</v>
      </c>
    </row>
    <row r="606" spans="1:12" x14ac:dyDescent="0.25">
      <c r="A606" s="1">
        <v>44678</v>
      </c>
      <c r="B606" s="9">
        <v>213.58</v>
      </c>
      <c r="C606" s="9">
        <f>AVERAGE(B557:B606)</f>
        <v>209.5264</v>
      </c>
      <c r="D606" s="9">
        <f>AVERAGE(B407:B606)</f>
        <v>236.25965000000008</v>
      </c>
      <c r="E606" s="7">
        <f>IF(B605=0,0,(B606-B605)/B605)</f>
        <v>5.6029003248741762E-3</v>
      </c>
      <c r="F606">
        <f>IF(C606&gt;D606,1,0)</f>
        <v>0</v>
      </c>
      <c r="G606" t="str">
        <f>IF(F606&gt;F605,"BUY",IF(F606&lt;F605,"SELL","HOLD"))</f>
        <v>HOLD</v>
      </c>
      <c r="H606" s="7">
        <f>F605*E606</f>
        <v>0</v>
      </c>
      <c r="I606" s="12">
        <f>I605*(1+E606)</f>
        <v>1.204421135735634</v>
      </c>
      <c r="J606" s="12">
        <f>J605*(1+H606)</f>
        <v>1.3063124048062273</v>
      </c>
      <c r="K606" s="7">
        <f>I606/MAX(I$2:I606)-1</f>
        <v>-0.19156667549869399</v>
      </c>
      <c r="L606" s="7">
        <f>J606/MAX(J$2:J606)-1</f>
        <v>-0.12347174382073556</v>
      </c>
    </row>
    <row r="607" spans="1:12" x14ac:dyDescent="0.25">
      <c r="A607" s="1">
        <v>44679</v>
      </c>
      <c r="B607" s="9">
        <v>219.47</v>
      </c>
      <c r="C607" s="9">
        <f>AVERAGE(B558:B607)</f>
        <v>209.66339999999997</v>
      </c>
      <c r="D607" s="9">
        <f>AVERAGE(B408:B607)</f>
        <v>236.06470000000004</v>
      </c>
      <c r="E607" s="7">
        <f>IF(B606=0,0,(B607-B606)/B606)</f>
        <v>2.7577488528888406E-2</v>
      </c>
      <c r="F607">
        <f>IF(C607&gt;D607,1,0)</f>
        <v>0</v>
      </c>
      <c r="G607" t="str">
        <f>IF(F607&gt;F606,"BUY",IF(F607&lt;F606,"SELL","HOLD"))</f>
        <v>HOLD</v>
      </c>
      <c r="H607" s="7">
        <f>F606*E607</f>
        <v>0</v>
      </c>
      <c r="I607" s="12">
        <f>I606*(1+E607)</f>
        <v>1.2376360457903341</v>
      </c>
      <c r="J607" s="12">
        <f>J606*(1+H607)</f>
        <v>1.3063124048062273</v>
      </c>
      <c r="K607" s="7">
        <f>I607/MAX(I$2:I607)-1</f>
        <v>-0.1692721147658881</v>
      </c>
      <c r="L607" s="7">
        <f>J607/MAX(J$2:J607)-1</f>
        <v>-0.12347174382073556</v>
      </c>
    </row>
    <row r="608" spans="1:12" x14ac:dyDescent="0.25">
      <c r="A608" s="1">
        <v>44680</v>
      </c>
      <c r="B608" s="9">
        <v>216.79</v>
      </c>
      <c r="C608" s="9">
        <f>AVERAGE(B559:B608)</f>
        <v>209.78039999999999</v>
      </c>
      <c r="D608" s="9">
        <f>AVERAGE(B409:B608)</f>
        <v>235.86890000000005</v>
      </c>
      <c r="E608" s="7">
        <f>IF(B607=0,0,(B608-B607)/B607)</f>
        <v>-1.2211236159839645E-2</v>
      </c>
      <c r="F608">
        <f>IF(C608&gt;D608,1,0)</f>
        <v>0</v>
      </c>
      <c r="G608" t="str">
        <f>IF(F608&gt;F607,"BUY",IF(F608&lt;F607,"SELL","HOLD"))</f>
        <v>HOLD</v>
      </c>
      <c r="H608" s="7">
        <f>F607*E608</f>
        <v>0</v>
      </c>
      <c r="I608" s="12">
        <f>I607*(1+E608)</f>
        <v>1.2225229797552581</v>
      </c>
      <c r="J608" s="12">
        <f>J607*(1+H608)</f>
        <v>1.3063124048062273</v>
      </c>
      <c r="K608" s="7">
        <f>I608/MAX(I$2:I608)-1</f>
        <v>-0.17941632915704608</v>
      </c>
      <c r="L608" s="7">
        <f>J608/MAX(J$2:J608)-1</f>
        <v>-0.12347174382073556</v>
      </c>
    </row>
    <row r="609" spans="1:12" x14ac:dyDescent="0.25">
      <c r="A609" s="1">
        <v>44683</v>
      </c>
      <c r="B609" s="9">
        <v>212.61</v>
      </c>
      <c r="C609" s="9">
        <f>AVERAGE(B560:B609)</f>
        <v>209.84359999999998</v>
      </c>
      <c r="D609" s="9">
        <f>AVERAGE(B410:B609)</f>
        <v>235.65270000000007</v>
      </c>
      <c r="E609" s="7">
        <f>IF(B608=0,0,(B609-B608)/B608)</f>
        <v>-1.9281332164767649E-2</v>
      </c>
      <c r="F609">
        <f>IF(C609&gt;D609,1,0)</f>
        <v>0</v>
      </c>
      <c r="G609" t="str">
        <f>IF(F609&gt;F608,"BUY",IF(F609&lt;F608,"SELL","HOLD"))</f>
        <v>HOLD</v>
      </c>
      <c r="H609" s="7">
        <f>F608*E609</f>
        <v>0</v>
      </c>
      <c r="I609" s="12">
        <f>I608*(1+E609)</f>
        <v>1.1989511081035356</v>
      </c>
      <c r="J609" s="12">
        <f>J608*(1+H609)</f>
        <v>1.3063124048062273</v>
      </c>
      <c r="K609" s="7">
        <f>I609/MAX(I$2:I609)-1</f>
        <v>-0.19523827548355344</v>
      </c>
      <c r="L609" s="7">
        <f>J609/MAX(J$2:J609)-1</f>
        <v>-0.12347174382073556</v>
      </c>
    </row>
    <row r="610" spans="1:12" x14ac:dyDescent="0.25">
      <c r="A610" s="1">
        <v>44684</v>
      </c>
      <c r="B610" s="9">
        <v>206.81</v>
      </c>
      <c r="C610" s="9">
        <f>AVERAGE(B561:B610)</f>
        <v>209.76859999999996</v>
      </c>
      <c r="D610" s="9">
        <f>AVERAGE(B411:B610)</f>
        <v>235.40470000000008</v>
      </c>
      <c r="E610" s="7">
        <f>IF(B609=0,0,(B610-B609)/B609)</f>
        <v>-2.7279996237241949E-2</v>
      </c>
      <c r="F610">
        <f>IF(C610&gt;D610,1,0)</f>
        <v>0</v>
      </c>
      <c r="G610" t="str">
        <f>IF(F610&gt;F609,"BUY",IF(F610&lt;F609,"SELL","HOLD"))</f>
        <v>HOLD</v>
      </c>
      <c r="H610" s="7">
        <f>F609*E610</f>
        <v>0</v>
      </c>
      <c r="I610" s="12">
        <f>I609*(1+E610)</f>
        <v>1.1662437263858341</v>
      </c>
      <c r="J610" s="12">
        <f>J609*(1+H610)</f>
        <v>1.3063124048062273</v>
      </c>
      <c r="K610" s="7">
        <f>I610/MAX(I$2:I610)-1</f>
        <v>-0.21719217230023846</v>
      </c>
      <c r="L610" s="7">
        <f>J610/MAX(J$2:J610)-1</f>
        <v>-0.12347174382073556</v>
      </c>
    </row>
    <row r="611" spans="1:12" x14ac:dyDescent="0.25">
      <c r="A611" s="1">
        <v>44685</v>
      </c>
      <c r="B611" s="9">
        <v>211.32</v>
      </c>
      <c r="C611" s="9">
        <f>AVERAGE(B562:B611)</f>
        <v>209.81299999999996</v>
      </c>
      <c r="D611" s="9">
        <f>AVERAGE(B412:B611)</f>
        <v>235.1713500000001</v>
      </c>
      <c r="E611" s="7">
        <f>IF(B610=0,0,(B611-B610)/B610)</f>
        <v>2.1807456119143132E-2</v>
      </c>
      <c r="F611">
        <f>IF(C611&gt;D611,1,0)</f>
        <v>0</v>
      </c>
      <c r="G611" t="str">
        <f>IF(F611&gt;F610,"BUY",IF(F611&lt;F610,"SELL","HOLD"))</f>
        <v>HOLD</v>
      </c>
      <c r="H611" s="7">
        <f>F610*E611</f>
        <v>0</v>
      </c>
      <c r="I611" s="12">
        <f>I610*(1+E611)</f>
        <v>1.191676535273219</v>
      </c>
      <c r="J611" s="12">
        <f>J610*(1+H611)</f>
        <v>1.3063124048062273</v>
      </c>
      <c r="K611" s="7">
        <f>I611/MAX(I$2:I611)-1</f>
        <v>-0.2001211249479542</v>
      </c>
      <c r="L611" s="7">
        <f>J611/MAX(J$2:J611)-1</f>
        <v>-0.12347174382073556</v>
      </c>
    </row>
    <row r="612" spans="1:12" x14ac:dyDescent="0.25">
      <c r="A612" s="1">
        <v>44686</v>
      </c>
      <c r="B612" s="9">
        <v>213.28</v>
      </c>
      <c r="C612" s="9">
        <f>AVERAGE(B563:B612)</f>
        <v>209.88079999999999</v>
      </c>
      <c r="D612" s="9">
        <f>AVERAGE(B413:B612)</f>
        <v>234.93735000000012</v>
      </c>
      <c r="E612" s="7">
        <f>IF(B611=0,0,(B612-B611)/B611)</f>
        <v>9.2750331251183413E-3</v>
      </c>
      <c r="F612">
        <f>IF(C612&gt;D612,1,0)</f>
        <v>0</v>
      </c>
      <c r="G612" t="str">
        <f>IF(F612&gt;F611,"BUY",IF(F612&lt;F611,"SELL","HOLD"))</f>
        <v>HOLD</v>
      </c>
      <c r="H612" s="7">
        <f>F611*E612</f>
        <v>0</v>
      </c>
      <c r="I612" s="12">
        <f>I611*(1+E612)</f>
        <v>1.2027293746123044</v>
      </c>
      <c r="J612" s="12">
        <f>J611*(1+H612)</f>
        <v>1.3063124048062273</v>
      </c>
      <c r="K612" s="7">
        <f>I612/MAX(I$2:I612)-1</f>
        <v>-0.19270222188576402</v>
      </c>
      <c r="L612" s="7">
        <f>J612/MAX(J$2:J612)-1</f>
        <v>-0.12347174382073556</v>
      </c>
    </row>
    <row r="613" spans="1:12" x14ac:dyDescent="0.25">
      <c r="A613" s="1">
        <v>44687</v>
      </c>
      <c r="B613" s="9">
        <v>212.97</v>
      </c>
      <c r="C613" s="9">
        <f>AVERAGE(B564:B613)</f>
        <v>209.81419999999997</v>
      </c>
      <c r="D613" s="9">
        <f>AVERAGE(B414:B613)</f>
        <v>234.71510000000009</v>
      </c>
      <c r="E613" s="7">
        <f>IF(B612=0,0,(B613-B612)/B612)</f>
        <v>-1.4534883720930339E-3</v>
      </c>
      <c r="F613">
        <f>IF(C613&gt;D613,1,0)</f>
        <v>0</v>
      </c>
      <c r="G613" t="str">
        <f>IF(F613&gt;F612,"BUY",IF(F613&lt;F612,"SELL","HOLD"))</f>
        <v>HOLD</v>
      </c>
      <c r="H613" s="7">
        <f>F612*E613</f>
        <v>0</v>
      </c>
      <c r="I613" s="12">
        <f>I612*(1+E613)</f>
        <v>1.2009812214515307</v>
      </c>
      <c r="J613" s="12">
        <f>J612*(1+H613)</f>
        <v>1.3063124048062273</v>
      </c>
      <c r="K613" s="7">
        <f>I613/MAX(I$2:I613)-1</f>
        <v>-0.19387561981906953</v>
      </c>
      <c r="L613" s="7">
        <f>J613/MAX(J$2:J613)-1</f>
        <v>-0.12347174382073556</v>
      </c>
    </row>
    <row r="614" spans="1:12" x14ac:dyDescent="0.25">
      <c r="A614" s="1">
        <v>44690</v>
      </c>
      <c r="B614" s="9">
        <v>213.73</v>
      </c>
      <c r="C614" s="9">
        <f>AVERAGE(B565:B614)</f>
        <v>209.70879999999997</v>
      </c>
      <c r="D614" s="9">
        <f>AVERAGE(B415:B614)</f>
        <v>234.51515000000015</v>
      </c>
      <c r="E614" s="7">
        <f>IF(B613=0,0,(B614-B613)/B613)</f>
        <v>3.5685777339530961E-3</v>
      </c>
      <c r="F614">
        <f>IF(C614&gt;D614,1,0)</f>
        <v>0</v>
      </c>
      <c r="G614" t="str">
        <f>IF(F614&gt;F613,"BUY",IF(F614&lt;F613,"SELL","HOLD"))</f>
        <v>HOLD</v>
      </c>
      <c r="H614" s="7">
        <f>F613*E614</f>
        <v>0</v>
      </c>
      <c r="I614" s="12">
        <f>I613*(1+E614)</f>
        <v>1.2052670162972985</v>
      </c>
      <c r="J614" s="12">
        <f>J613*(1+H614)</f>
        <v>1.3063124048062273</v>
      </c>
      <c r="K614" s="7">
        <f>I614/MAX(I$2:I614)-1</f>
        <v>-0.19099890230515915</v>
      </c>
      <c r="L614" s="7">
        <f>J614/MAX(J$2:J614)-1</f>
        <v>-0.12347174382073556</v>
      </c>
    </row>
    <row r="615" spans="1:12" x14ac:dyDescent="0.25">
      <c r="A615" s="1">
        <v>44691</v>
      </c>
      <c r="B615" s="9">
        <v>210</v>
      </c>
      <c r="C615" s="9">
        <f>AVERAGE(B566:B615)</f>
        <v>209.55299999999997</v>
      </c>
      <c r="D615" s="9">
        <f>AVERAGE(B416:B615)</f>
        <v>234.27905000000013</v>
      </c>
      <c r="E615" s="7">
        <f>IF(B614=0,0,(B615-B614)/B614)</f>
        <v>-1.7451925326346276E-2</v>
      </c>
      <c r="F615">
        <f>IF(C615&gt;D615,1,0)</f>
        <v>0</v>
      </c>
      <c r="G615" t="str">
        <f>IF(F615&gt;F614,"BUY",IF(F615&lt;F614,"SELL","HOLD"))</f>
        <v>HOLD</v>
      </c>
      <c r="H615" s="7">
        <f>F614*E615</f>
        <v>0</v>
      </c>
      <c r="I615" s="12">
        <f>I614*(1+E615)</f>
        <v>1.1842327863305697</v>
      </c>
      <c r="J615" s="12">
        <f>J614*(1+H615)</f>
        <v>1.3063124048062273</v>
      </c>
      <c r="K615" s="7">
        <f>I615/MAX(I$2:I615)-1</f>
        <v>-0.20511752905106173</v>
      </c>
      <c r="L615" s="7">
        <f>J615/MAX(J$2:J615)-1</f>
        <v>-0.12347174382073556</v>
      </c>
    </row>
    <row r="616" spans="1:12" x14ac:dyDescent="0.25">
      <c r="A616" s="1">
        <v>44692</v>
      </c>
      <c r="B616" s="9">
        <v>217.58</v>
      </c>
      <c r="C616" s="9">
        <f>AVERAGE(B567:B616)</f>
        <v>209.47299999999998</v>
      </c>
      <c r="D616" s="9">
        <f>AVERAGE(B417:B616)</f>
        <v>234.07530000000014</v>
      </c>
      <c r="E616" s="7">
        <f>IF(B615=0,0,(B616-B615)/B615)</f>
        <v>3.6095238095238152E-2</v>
      </c>
      <c r="F616">
        <f>IF(C616&gt;D616,1,0)</f>
        <v>0</v>
      </c>
      <c r="G616" t="str">
        <f>IF(F616&gt;F615,"BUY",IF(F616&lt;F615,"SELL","HOLD"))</f>
        <v>HOLD</v>
      </c>
      <c r="H616" s="7">
        <f>F615*E616</f>
        <v>0</v>
      </c>
      <c r="I616" s="12">
        <f>I615*(1+E616)</f>
        <v>1.2269779507133589</v>
      </c>
      <c r="J616" s="12">
        <f>J615*(1+H616)</f>
        <v>1.3063124048062273</v>
      </c>
      <c r="K616" s="7">
        <f>I616/MAX(I$2:I616)-1</f>
        <v>-0.17642605700442859</v>
      </c>
      <c r="L616" s="7">
        <f>J616/MAX(J$2:J616)-1</f>
        <v>-0.12347174382073556</v>
      </c>
    </row>
    <row r="617" spans="1:12" x14ac:dyDescent="0.25">
      <c r="A617" s="1">
        <v>44693</v>
      </c>
      <c r="B617" s="9">
        <v>217.86</v>
      </c>
      <c r="C617" s="9">
        <f>AVERAGE(B568:B617)</f>
        <v>209.42840000000001</v>
      </c>
      <c r="D617" s="9">
        <f>AVERAGE(B418:B617)</f>
        <v>233.88130000000012</v>
      </c>
      <c r="E617" s="7">
        <f>IF(B616=0,0,(B617-B616)/B616)</f>
        <v>1.2868829855685318E-3</v>
      </c>
      <c r="F617">
        <f>IF(C617&gt;D617,1,0)</f>
        <v>0</v>
      </c>
      <c r="G617" t="str">
        <f>IF(F617&gt;F616,"BUY",IF(F617&lt;F616,"SELL","HOLD"))</f>
        <v>HOLD</v>
      </c>
      <c r="H617" s="7">
        <f>F616*E617</f>
        <v>0</v>
      </c>
      <c r="I617" s="12">
        <f>I616*(1+E617)</f>
        <v>1.2285569277617998</v>
      </c>
      <c r="J617" s="12">
        <f>J616*(1+H617)</f>
        <v>1.3063124048062273</v>
      </c>
      <c r="K617" s="7">
        <f>I617/MAX(I$2:I617)-1</f>
        <v>-0.17536621370982997</v>
      </c>
      <c r="L617" s="7">
        <f>J617/MAX(J$2:J617)-1</f>
        <v>-0.12347174382073556</v>
      </c>
    </row>
    <row r="618" spans="1:12" x14ac:dyDescent="0.25">
      <c r="A618" s="1">
        <v>44694</v>
      </c>
      <c r="B618" s="9">
        <v>218.1</v>
      </c>
      <c r="C618" s="9">
        <f>AVERAGE(B569:B618)</f>
        <v>209.52560000000003</v>
      </c>
      <c r="D618" s="9">
        <f>AVERAGE(B419:B618)</f>
        <v>233.6673000000001</v>
      </c>
      <c r="E618" s="7">
        <f>IF(B617=0,0,(B618-B617)/B617)</f>
        <v>1.1016248967225771E-3</v>
      </c>
      <c r="F618">
        <f>IF(C618&gt;D618,1,0)</f>
        <v>0</v>
      </c>
      <c r="G618" t="str">
        <f>IF(F618&gt;F617,"BUY",IF(F618&lt;F617,"SELL","HOLD"))</f>
        <v>HOLD</v>
      </c>
      <c r="H618" s="7">
        <f>F617*E618</f>
        <v>0</v>
      </c>
      <c r="I618" s="12">
        <f>I617*(1+E618)</f>
        <v>1.2299103366604633</v>
      </c>
      <c r="J618" s="12">
        <f>J617*(1+H618)</f>
        <v>1.3063124048062273</v>
      </c>
      <c r="K618" s="7">
        <f>I618/MAX(I$2:I618)-1</f>
        <v>-0.17445777660017403</v>
      </c>
      <c r="L618" s="7">
        <f>J618/MAX(J$2:J618)-1</f>
        <v>-0.12347174382073556</v>
      </c>
    </row>
    <row r="619" spans="1:12" x14ac:dyDescent="0.25">
      <c r="A619" s="1">
        <v>44697</v>
      </c>
      <c r="B619" s="9">
        <v>220.34</v>
      </c>
      <c r="C619" s="9">
        <f>AVERAGE(B570:B619)</f>
        <v>209.7346</v>
      </c>
      <c r="D619" s="9">
        <f>AVERAGE(B420:B619)</f>
        <v>233.46170000000009</v>
      </c>
      <c r="E619" s="7">
        <f>IF(B618=0,0,(B619-B618)/B618)</f>
        <v>1.0270518110958318E-2</v>
      </c>
      <c r="F619">
        <f>IF(C619&gt;D619,1,0)</f>
        <v>0</v>
      </c>
      <c r="G619" t="str">
        <f>IF(F619&gt;F618,"BUY",IF(F619&lt;F618,"SELL","HOLD"))</f>
        <v>HOLD</v>
      </c>
      <c r="H619" s="7">
        <f>F618*E619</f>
        <v>0</v>
      </c>
      <c r="I619" s="12">
        <f>I618*(1+E619)</f>
        <v>1.2425421530479894</v>
      </c>
      <c r="J619" s="12">
        <f>J618*(1+H619)</f>
        <v>1.3063124048062273</v>
      </c>
      <c r="K619" s="7">
        <f>I619/MAX(I$2:I619)-1</f>
        <v>-0.16597903024338534</v>
      </c>
      <c r="L619" s="7">
        <f>J619/MAX(J$2:J619)-1</f>
        <v>-0.12347174382073556</v>
      </c>
    </row>
    <row r="620" spans="1:12" x14ac:dyDescent="0.25">
      <c r="A620" s="1">
        <v>44698</v>
      </c>
      <c r="B620" s="9">
        <v>221.8</v>
      </c>
      <c r="C620" s="9">
        <f>AVERAGE(B571:B620)</f>
        <v>210.09319999999997</v>
      </c>
      <c r="D620" s="9">
        <f>AVERAGE(B421:B620)</f>
        <v>233.24975000000009</v>
      </c>
      <c r="E620" s="7">
        <f>IF(B619=0,0,(B620-B619)/B619)</f>
        <v>6.6261232640465097E-3</v>
      </c>
      <c r="F620">
        <f>IF(C620&gt;D620,1,0)</f>
        <v>0</v>
      </c>
      <c r="G620" t="str">
        <f>IF(F620&gt;F619,"BUY",IF(F620&lt;F619,"SELL","HOLD"))</f>
        <v>HOLD</v>
      </c>
      <c r="H620" s="7">
        <f>F619*E620</f>
        <v>0</v>
      </c>
      <c r="I620" s="12">
        <f>I619*(1+E620)</f>
        <v>1.2507753905148591</v>
      </c>
      <c r="J620" s="12">
        <f>J619*(1+H620)</f>
        <v>1.3063124048062273</v>
      </c>
      <c r="K620" s="7">
        <f>I620/MAX(I$2:I620)-1</f>
        <v>-0.16045270449297844</v>
      </c>
      <c r="L620" s="7">
        <f>J620/MAX(J$2:J620)-1</f>
        <v>-0.12347174382073556</v>
      </c>
    </row>
    <row r="621" spans="1:12" x14ac:dyDescent="0.25">
      <c r="A621" s="1">
        <v>44699</v>
      </c>
      <c r="B621" s="9">
        <v>222.41</v>
      </c>
      <c r="C621" s="9">
        <f>AVERAGE(B572:B621)</f>
        <v>210.488</v>
      </c>
      <c r="D621" s="9">
        <f>AVERAGE(B422:B621)</f>
        <v>233.04085000000009</v>
      </c>
      <c r="E621" s="7">
        <f>IF(B620=0,0,(B621-B620)/B620)</f>
        <v>2.7502254283137293E-3</v>
      </c>
      <c r="F621">
        <f>IF(C621&gt;D621,1,0)</f>
        <v>0</v>
      </c>
      <c r="G621" t="str">
        <f>IF(F621&gt;F620,"BUY",IF(F621&lt;F620,"SELL","HOLD"))</f>
        <v>HOLD</v>
      </c>
      <c r="H621" s="7">
        <f>F620*E621</f>
        <v>0</v>
      </c>
      <c r="I621" s="12">
        <f>I620*(1+E621)</f>
        <v>1.2542153047989621</v>
      </c>
      <c r="J621" s="12">
        <f>J620*(1+H621)</f>
        <v>1.3063124048062273</v>
      </c>
      <c r="K621" s="7">
        <f>I621/MAX(I$2:I621)-1</f>
        <v>-0.15814376017260301</v>
      </c>
      <c r="L621" s="7">
        <f>J621/MAX(J$2:J621)-1</f>
        <v>-0.12347174382073556</v>
      </c>
    </row>
    <row r="622" spans="1:12" x14ac:dyDescent="0.25">
      <c r="A622" s="1">
        <v>44700</v>
      </c>
      <c r="B622" s="9">
        <v>219.64</v>
      </c>
      <c r="C622" s="9">
        <f>AVERAGE(B573:B622)</f>
        <v>210.82879999999997</v>
      </c>
      <c r="D622" s="9">
        <f>AVERAGE(B423:B622)</f>
        <v>232.81810000000007</v>
      </c>
      <c r="E622" s="7">
        <f>IF(B621=0,0,(B622-B621)/B621)</f>
        <v>-1.2454475967807249E-2</v>
      </c>
      <c r="F622">
        <f>IF(C622&gt;D622,1,0)</f>
        <v>0</v>
      </c>
      <c r="G622" t="str">
        <f>IF(F622&gt;F621,"BUY",IF(F622&lt;F621,"SELL","HOLD"))</f>
        <v>HOLD</v>
      </c>
      <c r="H622" s="7">
        <f>F621*E622</f>
        <v>0</v>
      </c>
      <c r="I622" s="12">
        <f>I621*(1+E622)</f>
        <v>1.2385947104268875</v>
      </c>
      <c r="J622" s="12">
        <f>J621*(1+H622)</f>
        <v>1.3063124048062273</v>
      </c>
      <c r="K622" s="7">
        <f>I622/MAX(I$2:I622)-1</f>
        <v>-0.16862863847988185</v>
      </c>
      <c r="L622" s="7">
        <f>J622/MAX(J$2:J622)-1</f>
        <v>-0.12347174382073556</v>
      </c>
    </row>
    <row r="623" spans="1:12" x14ac:dyDescent="0.25">
      <c r="A623" s="1">
        <v>44701</v>
      </c>
      <c r="B623" s="9">
        <v>221.06</v>
      </c>
      <c r="C623" s="9">
        <f>AVERAGE(B574:B623)</f>
        <v>211.09839999999994</v>
      </c>
      <c r="D623" s="9">
        <f>AVERAGE(B424:B623)</f>
        <v>232.60245000000006</v>
      </c>
      <c r="E623" s="7">
        <f>IF(B622=0,0,(B623-B622)/B622)</f>
        <v>6.4651247495903117E-3</v>
      </c>
      <c r="F623">
        <f>IF(C623&gt;D623,1,0)</f>
        <v>0</v>
      </c>
      <c r="G623" t="str">
        <f>IF(F623&gt;F622,"BUY",IF(F623&lt;F622,"SELL","HOLD"))</f>
        <v>HOLD</v>
      </c>
      <c r="H623" s="7">
        <f>F622*E623</f>
        <v>0</v>
      </c>
      <c r="I623" s="12">
        <f>I622*(1+E623)</f>
        <v>1.24660237974398</v>
      </c>
      <c r="J623" s="12">
        <f>J622*(1+H623)</f>
        <v>1.3063124048062273</v>
      </c>
      <c r="K623" s="7">
        <f>I623/MAX(I$2:I623)-1</f>
        <v>-0.16325371891441753</v>
      </c>
      <c r="L623" s="7">
        <f>J623/MAX(J$2:J623)-1</f>
        <v>-0.12347174382073556</v>
      </c>
    </row>
    <row r="624" spans="1:12" x14ac:dyDescent="0.25">
      <c r="A624" s="1">
        <v>44704</v>
      </c>
      <c r="B624" s="9">
        <v>227.16</v>
      </c>
      <c r="C624" s="9">
        <f>AVERAGE(B575:B624)</f>
        <v>211.47219999999999</v>
      </c>
      <c r="D624" s="9">
        <f>AVERAGE(B425:B624)</f>
        <v>232.41925000000009</v>
      </c>
      <c r="E624" s="7">
        <f>IF(B623=0,0,(B624-B623)/B623)</f>
        <v>2.7594318284628581E-2</v>
      </c>
      <c r="F624">
        <f>IF(C624&gt;D624,1,0)</f>
        <v>0</v>
      </c>
      <c r="G624" t="str">
        <f>IF(F624&gt;F623,"BUY",IF(F624&lt;F623,"SELL","HOLD"))</f>
        <v>HOLD</v>
      </c>
      <c r="H624" s="7">
        <f>F623*E624</f>
        <v>0</v>
      </c>
      <c r="I624" s="12">
        <f>I623*(1+E624)</f>
        <v>1.2810015225850109</v>
      </c>
      <c r="J624" s="12">
        <f>J623*(1+H624)</f>
        <v>1.3063124048062273</v>
      </c>
      <c r="K624" s="7">
        <f>I624/MAX(I$2:I624)-1</f>
        <v>-0.14016427571066259</v>
      </c>
      <c r="L624" s="7">
        <f>J624/MAX(J$2:J624)-1</f>
        <v>-0.12347174382073556</v>
      </c>
    </row>
    <row r="625" spans="1:12" x14ac:dyDescent="0.25">
      <c r="A625" s="1">
        <v>44705</v>
      </c>
      <c r="B625" s="9">
        <v>231.61</v>
      </c>
      <c r="C625" s="9">
        <f>AVERAGE(B576:B625)</f>
        <v>211.95099999999994</v>
      </c>
      <c r="D625" s="9">
        <f>AVERAGE(B426:B625)</f>
        <v>232.25635000000014</v>
      </c>
      <c r="E625" s="7">
        <f>IF(B624=0,0,(B625-B624)/B624)</f>
        <v>1.9589716499383771E-2</v>
      </c>
      <c r="F625">
        <f>IF(C625&gt;D625,1,0)</f>
        <v>0</v>
      </c>
      <c r="G625" t="str">
        <f>IF(F625&gt;F624,"BUY",IF(F625&lt;F624,"SELL","HOLD"))</f>
        <v>HOLD</v>
      </c>
      <c r="H625" s="7">
        <f>F624*E625</f>
        <v>0</v>
      </c>
      <c r="I625" s="12">
        <f>I624*(1+E625)</f>
        <v>1.30609597924773</v>
      </c>
      <c r="J625" s="12">
        <f>J624*(1+H625)</f>
        <v>1.3063124048062273</v>
      </c>
      <c r="K625" s="7">
        <f>I625/MAX(I$2:I625)-1</f>
        <v>-0.12332033763579231</v>
      </c>
      <c r="L625" s="7">
        <f>J625/MAX(J$2:J625)-1</f>
        <v>-0.12347174382073556</v>
      </c>
    </row>
    <row r="626" spans="1:12" x14ac:dyDescent="0.25">
      <c r="A626" s="1">
        <v>44706</v>
      </c>
      <c r="B626" s="9">
        <v>237.01</v>
      </c>
      <c r="C626" s="9">
        <f>AVERAGE(B577:B626)</f>
        <v>212.48879999999997</v>
      </c>
      <c r="D626" s="9">
        <f>AVERAGE(B427:B626)</f>
        <v>232.12045000000012</v>
      </c>
      <c r="E626" s="7">
        <f>IF(B625=0,0,(B626-B625)/B625)</f>
        <v>2.331505548119674E-2</v>
      </c>
      <c r="F626">
        <f>IF(C626&gt;D626,1,0)</f>
        <v>0</v>
      </c>
      <c r="G626" t="str">
        <f>IF(F626&gt;F625,"BUY",IF(F626&lt;F625,"SELL","HOLD"))</f>
        <v>HOLD</v>
      </c>
      <c r="H626" s="7">
        <f>F625*E626</f>
        <v>0</v>
      </c>
      <c r="I626" s="12">
        <f>I625*(1+E626)</f>
        <v>1.3365476794676587</v>
      </c>
      <c r="J626" s="12">
        <f>J625*(1+H626)</f>
        <v>1.3063124048062273</v>
      </c>
      <c r="K626" s="7">
        <f>I626/MAX(I$2:I626)-1</f>
        <v>-0.1028805026685341</v>
      </c>
      <c r="L626" s="7">
        <f>J626/MAX(J$2:J626)-1</f>
        <v>-0.12347174382073556</v>
      </c>
    </row>
    <row r="627" spans="1:12" x14ac:dyDescent="0.25">
      <c r="A627" s="1">
        <v>44707</v>
      </c>
      <c r="B627" s="9">
        <v>235.05</v>
      </c>
      <c r="C627" s="9">
        <f>AVERAGE(B578:B627)</f>
        <v>213.12919999999994</v>
      </c>
      <c r="D627" s="9">
        <f>AVERAGE(B428:B627)</f>
        <v>231.97475000000017</v>
      </c>
      <c r="E627" s="7">
        <f>IF(B626=0,0,(B627-B626)/B626)</f>
        <v>-8.2696932618875982E-3</v>
      </c>
      <c r="F627">
        <f>IF(C627&gt;D627,1,0)</f>
        <v>0</v>
      </c>
      <c r="G627" t="str">
        <f>IF(F627&gt;F626,"BUY",IF(F627&lt;F626,"SELL","HOLD"))</f>
        <v>HOLD</v>
      </c>
      <c r="H627" s="7">
        <f>F626*E627</f>
        <v>0</v>
      </c>
      <c r="I627" s="12">
        <f>I626*(1+E627)</f>
        <v>1.3254948401285735</v>
      </c>
      <c r="J627" s="12">
        <f>J626*(1+H627)</f>
        <v>1.3063124048062273</v>
      </c>
      <c r="K627" s="7">
        <f>I627/MAX(I$2:I627)-1</f>
        <v>-0.11029940573072405</v>
      </c>
      <c r="L627" s="7">
        <f>J627/MAX(J$2:J627)-1</f>
        <v>-0.12347174382073556</v>
      </c>
    </row>
    <row r="628" spans="1:12" x14ac:dyDescent="0.25">
      <c r="A628" s="1">
        <v>44708</v>
      </c>
      <c r="B628" s="9">
        <v>231.42</v>
      </c>
      <c r="C628" s="9">
        <f>AVERAGE(B579:B628)</f>
        <v>213.68519999999992</v>
      </c>
      <c r="D628" s="9">
        <f>AVERAGE(B429:B628)</f>
        <v>231.82230000000015</v>
      </c>
      <c r="E628" s="7">
        <f>IF(B627=0,0,(B628-B627)/B627)</f>
        <v>-1.5443522654754408E-2</v>
      </c>
      <c r="F628">
        <f>IF(C628&gt;D628,1,0)</f>
        <v>0</v>
      </c>
      <c r="G628" t="str">
        <f>IF(F628&gt;F627,"BUY",IF(F628&lt;F627,"SELL","HOLD"))</f>
        <v>HOLD</v>
      </c>
      <c r="H628" s="7">
        <f>F627*E628</f>
        <v>0</v>
      </c>
      <c r="I628" s="12">
        <f>I627*(1+E628)</f>
        <v>1.3050245305362878</v>
      </c>
      <c r="J628" s="12">
        <f>J627*(1+H628)</f>
        <v>1.3063124048062273</v>
      </c>
      <c r="K628" s="7">
        <f>I628/MAX(I$2:I628)-1</f>
        <v>-0.12403951701427018</v>
      </c>
      <c r="L628" s="7">
        <f>J628/MAX(J$2:J628)-1</f>
        <v>-0.12347174382073556</v>
      </c>
    </row>
    <row r="629" spans="1:12" x14ac:dyDescent="0.25">
      <c r="A629" s="1">
        <v>44711</v>
      </c>
      <c r="B629" s="9">
        <v>230.84</v>
      </c>
      <c r="C629" s="9">
        <f>AVERAGE(B580:B629)</f>
        <v>214.18499999999992</v>
      </c>
      <c r="D629" s="9">
        <f>AVERAGE(B430:B629)</f>
        <v>231.65665000000013</v>
      </c>
      <c r="E629" s="7">
        <f>IF(B628=0,0,(B629-B628)/B628)</f>
        <v>-2.5062656641603323E-3</v>
      </c>
      <c r="F629">
        <f>IF(C629&gt;D629,1,0)</f>
        <v>0</v>
      </c>
      <c r="G629" t="str">
        <f>IF(F629&gt;F628,"BUY",IF(F629&lt;F628,"SELL","HOLD"))</f>
        <v>HOLD</v>
      </c>
      <c r="H629" s="7">
        <f>F628*E629</f>
        <v>0</v>
      </c>
      <c r="I629" s="12">
        <f>I628*(1+E629)</f>
        <v>1.3017537923645177</v>
      </c>
      <c r="J629" s="12">
        <f>J628*(1+H629)</f>
        <v>1.3063124048062273</v>
      </c>
      <c r="K629" s="7">
        <f>I629/MAX(I$2:I629)-1</f>
        <v>-0.12623490669593851</v>
      </c>
      <c r="L629" s="7">
        <f>J629/MAX(J$2:J629)-1</f>
        <v>-0.12347174382073556</v>
      </c>
    </row>
    <row r="630" spans="1:12" x14ac:dyDescent="0.25">
      <c r="A630" s="1">
        <v>44712</v>
      </c>
      <c r="B630" s="9">
        <v>230.91</v>
      </c>
      <c r="C630" s="9">
        <f>AVERAGE(B581:B630)</f>
        <v>214.77979999999991</v>
      </c>
      <c r="D630" s="9">
        <f>AVERAGE(B431:B630)</f>
        <v>231.49025000000017</v>
      </c>
      <c r="E630" s="7">
        <f>IF(B629=0,0,(B630-B629)/B629)</f>
        <v>3.0324033962915084E-4</v>
      </c>
      <c r="F630">
        <f>IF(C630&gt;D630,1,0)</f>
        <v>0</v>
      </c>
      <c r="G630" t="str">
        <f>IF(F630&gt;F629,"BUY",IF(F630&lt;F629,"SELL","HOLD"))</f>
        <v>HOLD</v>
      </c>
      <c r="H630" s="7">
        <f>F629*E630</f>
        <v>0</v>
      </c>
      <c r="I630" s="12">
        <f>I629*(1+E630)</f>
        <v>1.3021485366266281</v>
      </c>
      <c r="J630" s="12">
        <f>J629*(1+H630)</f>
        <v>1.3063124048062273</v>
      </c>
      <c r="K630" s="7">
        <f>I630/MAX(I$2:I630)-1</f>
        <v>-0.12596994587228882</v>
      </c>
      <c r="L630" s="7">
        <f>J630/MAX(J$2:J630)-1</f>
        <v>-0.12347174382073556</v>
      </c>
    </row>
    <row r="631" spans="1:12" x14ac:dyDescent="0.25">
      <c r="A631" s="1">
        <v>44713</v>
      </c>
      <c r="B631" s="9">
        <v>234.55</v>
      </c>
      <c r="C631" s="9">
        <f>AVERAGE(B582:B631)</f>
        <v>215.38079999999994</v>
      </c>
      <c r="D631" s="9">
        <f>AVERAGE(B432:B631)</f>
        <v>231.36395000000019</v>
      </c>
      <c r="E631" s="7">
        <f>IF(B630=0,0,(B631-B630)/B630)</f>
        <v>1.5763717465679332E-2</v>
      </c>
      <c r="F631">
        <f>IF(C631&gt;D631,1,0)</f>
        <v>0</v>
      </c>
      <c r="G631" t="str">
        <f>IF(F631&gt;F630,"BUY",IF(F631&lt;F630,"SELL","HOLD"))</f>
        <v>HOLD</v>
      </c>
      <c r="H631" s="7">
        <f>F630*E631</f>
        <v>0</v>
      </c>
      <c r="I631" s="12">
        <f>I630*(1+E631)</f>
        <v>1.322675238256358</v>
      </c>
      <c r="J631" s="12">
        <f>J630*(1+H631)</f>
        <v>1.3063124048062273</v>
      </c>
      <c r="K631" s="7">
        <f>I631/MAX(I$2:I631)-1</f>
        <v>-0.1121919830425071</v>
      </c>
      <c r="L631" s="7">
        <f>J631/MAX(J$2:J631)-1</f>
        <v>-0.12347174382073556</v>
      </c>
    </row>
    <row r="632" spans="1:12" x14ac:dyDescent="0.25">
      <c r="A632" s="1">
        <v>44714</v>
      </c>
      <c r="B632" s="9">
        <v>228.45</v>
      </c>
      <c r="C632" s="9">
        <f>AVERAGE(B583:B632)</f>
        <v>215.84139999999996</v>
      </c>
      <c r="D632" s="9">
        <f>AVERAGE(B433:B632)</f>
        <v>231.22120000000021</v>
      </c>
      <c r="E632" s="7">
        <f>IF(B631=0,0,(B632-B631)/B631)</f>
        <v>-2.6007247921552002E-2</v>
      </c>
      <c r="F632">
        <f>IF(C632&gt;D632,1,0)</f>
        <v>0</v>
      </c>
      <c r="G632" t="str">
        <f>IF(F632&gt;F631,"BUY",IF(F632&lt;F631,"SELL","HOLD"))</f>
        <v>HOLD</v>
      </c>
      <c r="H632" s="7">
        <f>F631*E632</f>
        <v>0</v>
      </c>
      <c r="I632" s="12">
        <f>I631*(1+E632)</f>
        <v>1.2882760954153272</v>
      </c>
      <c r="J632" s="12">
        <f>J631*(1+H632)</f>
        <v>1.3063124048062273</v>
      </c>
      <c r="K632" s="7">
        <f>I632/MAX(I$2:I632)-1</f>
        <v>-0.13528142624626205</v>
      </c>
      <c r="L632" s="7">
        <f>J632/MAX(J$2:J632)-1</f>
        <v>-0.12347174382073556</v>
      </c>
    </row>
    <row r="633" spans="1:12" x14ac:dyDescent="0.25">
      <c r="A633" s="1">
        <v>44715</v>
      </c>
      <c r="B633" s="9">
        <v>233.56</v>
      </c>
      <c r="C633" s="9">
        <f>AVERAGE(B584:B633)</f>
        <v>216.43239999999994</v>
      </c>
      <c r="D633" s="9">
        <f>AVERAGE(B434:B633)</f>
        <v>231.12895000000017</v>
      </c>
      <c r="E633" s="7">
        <f>IF(B632=0,0,(B633-B632)/B632)</f>
        <v>2.2368133070693866E-2</v>
      </c>
      <c r="F633">
        <f>IF(C633&gt;D633,1,0)</f>
        <v>0</v>
      </c>
      <c r="G633" t="str">
        <f>IF(F633&gt;F632,"BUY",IF(F633&lt;F632,"SELL","HOLD"))</f>
        <v>HOLD</v>
      </c>
      <c r="H633" s="7">
        <f>F632*E633</f>
        <v>0</v>
      </c>
      <c r="I633" s="12">
        <f>I632*(1+E633)</f>
        <v>1.3170924265493713</v>
      </c>
      <c r="J633" s="12">
        <f>J632*(1+H633)</f>
        <v>1.3063124048062273</v>
      </c>
      <c r="K633" s="7">
        <f>I633/MAX(I$2:I633)-1</f>
        <v>-0.11593928611983773</v>
      </c>
      <c r="L633" s="7">
        <f>J633/MAX(J$2:J633)-1</f>
        <v>-0.12347174382073556</v>
      </c>
    </row>
    <row r="634" spans="1:12" x14ac:dyDescent="0.25">
      <c r="A634" s="1">
        <v>44718</v>
      </c>
      <c r="B634" s="9">
        <v>232.87</v>
      </c>
      <c r="C634" s="9">
        <f>AVERAGE(B585:B634)</f>
        <v>216.9734</v>
      </c>
      <c r="D634" s="9">
        <f>AVERAGE(B435:B634)</f>
        <v>231.03535000000019</v>
      </c>
      <c r="E634" s="7">
        <f>IF(B633=0,0,(B634-B633)/B633)</f>
        <v>-2.9542729919506665E-3</v>
      </c>
      <c r="F634">
        <f>IF(C634&gt;D634,1,0)</f>
        <v>0</v>
      </c>
      <c r="G634" t="str">
        <f>IF(F634&gt;F633,"BUY",IF(F634&lt;F633,"SELL","HOLD"))</f>
        <v>HOLD</v>
      </c>
      <c r="H634" s="7">
        <f>F633*E634</f>
        <v>0</v>
      </c>
      <c r="I634" s="12">
        <f>I633*(1+E634)</f>
        <v>1.3132013759657137</v>
      </c>
      <c r="J634" s="12">
        <f>J633*(1+H634)</f>
        <v>1.3063124048062273</v>
      </c>
      <c r="K634" s="7">
        <f>I634/MAX(I$2:I634)-1</f>
        <v>-0.11855104281009843</v>
      </c>
      <c r="L634" s="7">
        <f>J634/MAX(J$2:J634)-1</f>
        <v>-0.12347174382073556</v>
      </c>
    </row>
    <row r="635" spans="1:12" x14ac:dyDescent="0.25">
      <c r="A635" s="1">
        <v>44719</v>
      </c>
      <c r="B635" s="9">
        <v>231.23</v>
      </c>
      <c r="C635" s="9">
        <f>AVERAGE(B586:B635)</f>
        <v>217.34380000000002</v>
      </c>
      <c r="D635" s="9">
        <f>AVERAGE(B436:B635)</f>
        <v>230.92325000000017</v>
      </c>
      <c r="E635" s="7">
        <f>IF(B634=0,0,(B635-B634)/B634)</f>
        <v>-7.0425559324945883E-3</v>
      </c>
      <c r="F635">
        <f>IF(C635&gt;D635,1,0)</f>
        <v>0</v>
      </c>
      <c r="G635" t="str">
        <f>IF(F635&gt;F634,"BUY",IF(F635&lt;F634,"SELL","HOLD"))</f>
        <v>HOLD</v>
      </c>
      <c r="H635" s="7">
        <f>F634*E635</f>
        <v>0</v>
      </c>
      <c r="I635" s="12">
        <f>I634*(1+E635)</f>
        <v>1.3039530818248464</v>
      </c>
      <c r="J635" s="12">
        <f>J634*(1+H635)</f>
        <v>1.3063124048062273</v>
      </c>
      <c r="K635" s="7">
        <f>I635/MAX(I$2:I635)-1</f>
        <v>-0.12475869639274739</v>
      </c>
      <c r="L635" s="7">
        <f>J635/MAX(J$2:J635)-1</f>
        <v>-0.12347174382073556</v>
      </c>
    </row>
    <row r="636" spans="1:12" x14ac:dyDescent="0.25">
      <c r="A636" s="1">
        <v>44720</v>
      </c>
      <c r="B636" s="9">
        <v>227.59</v>
      </c>
      <c r="C636" s="9">
        <f>AVERAGE(B587:B636)</f>
        <v>217.63239999999999</v>
      </c>
      <c r="D636" s="9">
        <f>AVERAGE(B437:B636)</f>
        <v>230.77270000000016</v>
      </c>
      <c r="E636" s="7">
        <f>IF(B635=0,0,(B636-B635)/B635)</f>
        <v>-1.574190200233528E-2</v>
      </c>
      <c r="F636">
        <f>IF(C636&gt;D636,1,0)</f>
        <v>0</v>
      </c>
      <c r="G636" t="str">
        <f>IF(F636&gt;F635,"BUY",IF(F636&lt;F635,"SELL","HOLD"))</f>
        <v>HOLD</v>
      </c>
      <c r="H636" s="7">
        <f>F635*E636</f>
        <v>0</v>
      </c>
      <c r="I636" s="12">
        <f>I635*(1+E636)</f>
        <v>1.2834263801951167</v>
      </c>
      <c r="J636" s="12">
        <f>J635*(1+H636)</f>
        <v>1.3063124048062273</v>
      </c>
      <c r="K636" s="7">
        <f>I636/MAX(I$2:I636)-1</f>
        <v>-0.13853665922252889</v>
      </c>
      <c r="L636" s="7">
        <f>J636/MAX(J$2:J636)-1</f>
        <v>-0.12347174382073556</v>
      </c>
    </row>
    <row r="637" spans="1:12" x14ac:dyDescent="0.25">
      <c r="A637" s="1">
        <v>44721</v>
      </c>
      <c r="B637" s="9">
        <v>221.8</v>
      </c>
      <c r="C637" s="9">
        <f>AVERAGE(B588:B637)</f>
        <v>217.79179999999997</v>
      </c>
      <c r="D637" s="9">
        <f>AVERAGE(B438:B637)</f>
        <v>230.59090000000015</v>
      </c>
      <c r="E637" s="7">
        <f>IF(B636=0,0,(B637-B636)/B636)</f>
        <v>-2.5440485082824343E-2</v>
      </c>
      <c r="F637">
        <f>IF(C637&gt;D637,1,0)</f>
        <v>0</v>
      </c>
      <c r="G637" t="str">
        <f>IF(F637&gt;F636,"BUY",IF(F637&lt;F636,"SELL","HOLD"))</f>
        <v>HOLD</v>
      </c>
      <c r="H637" s="7">
        <f>F636*E637</f>
        <v>0</v>
      </c>
      <c r="I637" s="12">
        <f>I636*(1+E637)</f>
        <v>1.2507753905148595</v>
      </c>
      <c r="J637" s="12">
        <f>J636*(1+H637)</f>
        <v>1.3063124048062273</v>
      </c>
      <c r="K637" s="7">
        <f>I637/MAX(I$2:I637)-1</f>
        <v>-0.1604527044929781</v>
      </c>
      <c r="L637" s="7">
        <f>J637/MAX(J$2:J637)-1</f>
        <v>-0.12347174382073556</v>
      </c>
    </row>
    <row r="638" spans="1:12" x14ac:dyDescent="0.25">
      <c r="A638" s="1">
        <v>44722</v>
      </c>
      <c r="B638" s="9">
        <v>224.41</v>
      </c>
      <c r="C638" s="9">
        <f>AVERAGE(B589:B638)</f>
        <v>218.03559999999999</v>
      </c>
      <c r="D638" s="9">
        <f>AVERAGE(B439:B638)</f>
        <v>230.39985000000019</v>
      </c>
      <c r="E638" s="7">
        <f>IF(B637=0,0,(B638-B637)/B637)</f>
        <v>1.176735798016224E-2</v>
      </c>
      <c r="F638">
        <f>IF(C638&gt;D638,1,0)</f>
        <v>0</v>
      </c>
      <c r="G638" t="str">
        <f>IF(F638&gt;F637,"BUY",IF(F638&lt;F637,"SELL","HOLD"))</f>
        <v>HOLD</v>
      </c>
      <c r="H638" s="7">
        <f>F637*E638</f>
        <v>0</v>
      </c>
      <c r="I638" s="12">
        <f>I637*(1+E638)</f>
        <v>1.2654937122878251</v>
      </c>
      <c r="J638" s="12">
        <f>J637*(1+H638)</f>
        <v>1.3063124048062273</v>
      </c>
      <c r="K638" s="7">
        <f>I638/MAX(I$2:I638)-1</f>
        <v>-0.15057345092546992</v>
      </c>
      <c r="L638" s="7">
        <f>J638/MAX(J$2:J638)-1</f>
        <v>-0.12347174382073556</v>
      </c>
    </row>
    <row r="639" spans="1:12" x14ac:dyDescent="0.25">
      <c r="A639" s="1">
        <v>44725</v>
      </c>
      <c r="B639" s="9">
        <v>224.52</v>
      </c>
      <c r="C639" s="9">
        <f>AVERAGE(B590:B639)</f>
        <v>218.3382</v>
      </c>
      <c r="D639" s="9">
        <f>AVERAGE(B440:B639)</f>
        <v>230.22615000000013</v>
      </c>
      <c r="E639" s="7">
        <f>IF(B638=0,0,(B639-B638)/B638)</f>
        <v>4.901742346598353E-4</v>
      </c>
      <c r="F639">
        <f>IF(C639&gt;D639,1,0)</f>
        <v>0</v>
      </c>
      <c r="G639" t="str">
        <f>IF(F639&gt;F638,"BUY",IF(F639&lt;F638,"SELL","HOLD"))</f>
        <v>HOLD</v>
      </c>
      <c r="H639" s="7">
        <f>F638*E639</f>
        <v>0</v>
      </c>
      <c r="I639" s="12">
        <f>I638*(1+E639)</f>
        <v>1.2661140246997127</v>
      </c>
      <c r="J639" s="12">
        <f>J638*(1+H639)</f>
        <v>1.3063124048062273</v>
      </c>
      <c r="K639" s="7">
        <f>I639/MAX(I$2:I639)-1</f>
        <v>-0.15015708391687754</v>
      </c>
      <c r="L639" s="7">
        <f>J639/MAX(J$2:J639)-1</f>
        <v>-0.12347174382073556</v>
      </c>
    </row>
    <row r="640" spans="1:12" x14ac:dyDescent="0.25">
      <c r="A640" s="1">
        <v>44726</v>
      </c>
      <c r="B640" s="9">
        <v>220.04</v>
      </c>
      <c r="C640" s="9">
        <f>AVERAGE(B591:B640)</f>
        <v>218.5016</v>
      </c>
      <c r="D640" s="9">
        <f>AVERAGE(B441:B640)</f>
        <v>230.05090000000015</v>
      </c>
      <c r="E640" s="7">
        <f>IF(B639=0,0,(B640-B639)/B639)</f>
        <v>-1.9953678959558248E-2</v>
      </c>
      <c r="F640">
        <f>IF(C640&gt;D640,1,0)</f>
        <v>0</v>
      </c>
      <c r="G640" t="str">
        <f>IF(F640&gt;F639,"BUY",IF(F640&lt;F639,"SELL","HOLD"))</f>
        <v>HOLD</v>
      </c>
      <c r="H640" s="7">
        <f>F639*E640</f>
        <v>0</v>
      </c>
      <c r="I640" s="12">
        <f>I639*(1+E640)</f>
        <v>1.2408503919246605</v>
      </c>
      <c r="J640" s="12">
        <f>J639*(1+H640)</f>
        <v>1.3063124048062273</v>
      </c>
      <c r="K640" s="7">
        <f>I640/MAX(I$2:I640)-1</f>
        <v>-0.16711457663045493</v>
      </c>
      <c r="L640" s="7">
        <f>J640/MAX(J$2:J640)-1</f>
        <v>-0.12347174382073556</v>
      </c>
    </row>
    <row r="641" spans="1:12" x14ac:dyDescent="0.25">
      <c r="A641" s="1">
        <v>44727</v>
      </c>
      <c r="B641" s="9">
        <v>215.63</v>
      </c>
      <c r="C641" s="9">
        <f>AVERAGE(B592:B641)</f>
        <v>218.6336</v>
      </c>
      <c r="D641" s="9">
        <f>AVERAGE(B442:B641)</f>
        <v>229.85300000000015</v>
      </c>
      <c r="E641" s="7">
        <f>IF(B640=0,0,(B641-B640)/B640)</f>
        <v>-2.0041810579894549E-2</v>
      </c>
      <c r="F641">
        <f>IF(C641&gt;D641,1,0)</f>
        <v>0</v>
      </c>
      <c r="G641" t="str">
        <f>IF(F641&gt;F640,"BUY",IF(F641&lt;F640,"SELL","HOLD"))</f>
        <v>HOLD</v>
      </c>
      <c r="H641" s="7">
        <f>F640*E641</f>
        <v>0</v>
      </c>
      <c r="I641" s="12">
        <f>I640*(1+E641)</f>
        <v>1.2159815034117185</v>
      </c>
      <c r="J641" s="12">
        <f>J640*(1+H641)</f>
        <v>1.3063124048062273</v>
      </c>
      <c r="K641" s="7">
        <f>I641/MAX(I$2:I641)-1</f>
        <v>-0.18380710852038262</v>
      </c>
      <c r="L641" s="7">
        <f>J641/MAX(J$2:J641)-1</f>
        <v>-0.12347174382073556</v>
      </c>
    </row>
    <row r="642" spans="1:12" x14ac:dyDescent="0.25">
      <c r="A642" s="1">
        <v>44728</v>
      </c>
      <c r="B642" s="9">
        <v>214.42</v>
      </c>
      <c r="C642" s="9">
        <f>AVERAGE(B593:B642)</f>
        <v>218.73940000000002</v>
      </c>
      <c r="D642" s="9">
        <f>AVERAGE(B443:B642)</f>
        <v>229.6428500000001</v>
      </c>
      <c r="E642" s="7">
        <f>IF(B641=0,0,(B642-B641)/B641)</f>
        <v>-5.6114640819923383E-3</v>
      </c>
      <c r="F642">
        <f>IF(C642&gt;D642,1,0)</f>
        <v>0</v>
      </c>
      <c r="G642" t="str">
        <f>IF(F642&gt;F641,"BUY",IF(F642&lt;F641,"SELL","HOLD"))</f>
        <v>HOLD</v>
      </c>
      <c r="H642" s="7">
        <f>F641*E642</f>
        <v>0</v>
      </c>
      <c r="I642" s="12">
        <f>I641*(1+E642)</f>
        <v>1.2091580668809567</v>
      </c>
      <c r="J642" s="12">
        <f>J641*(1+H642)</f>
        <v>1.3063124048062273</v>
      </c>
      <c r="K642" s="7">
        <f>I642/MAX(I$2:I642)-1</f>
        <v>-0.18838714561489789</v>
      </c>
      <c r="L642" s="7">
        <f>J642/MAX(J$2:J642)-1</f>
        <v>-0.12347174382073556</v>
      </c>
    </row>
    <row r="643" spans="1:12" x14ac:dyDescent="0.25">
      <c r="A643" s="1">
        <v>44729</v>
      </c>
      <c r="B643" s="9">
        <v>219.66</v>
      </c>
      <c r="C643" s="9">
        <f>AVERAGE(B594:B643)</f>
        <v>218.98260000000002</v>
      </c>
      <c r="D643" s="9">
        <f>AVERAGE(B444:B643)</f>
        <v>229.4580500000001</v>
      </c>
      <c r="E643" s="7">
        <f>IF(B642=0,0,(B643-B642)/B642)</f>
        <v>2.4438018841526021E-2</v>
      </c>
      <c r="F643">
        <f>IF(C643&gt;D643,1,0)</f>
        <v>0</v>
      </c>
      <c r="G643" t="str">
        <f>IF(F643&gt;F642,"BUY",IF(F643&lt;F642,"SELL","HOLD"))</f>
        <v>HOLD</v>
      </c>
      <c r="H643" s="7">
        <f>F642*E643</f>
        <v>0</v>
      </c>
      <c r="I643" s="12">
        <f>I642*(1+E643)</f>
        <v>1.2387074945017769</v>
      </c>
      <c r="J643" s="12">
        <f>J642*(1+H643)</f>
        <v>1.3063124048062273</v>
      </c>
      <c r="K643" s="7">
        <f>I643/MAX(I$2:I643)-1</f>
        <v>-0.16855293538741001</v>
      </c>
      <c r="L643" s="7">
        <f>J643/MAX(J$2:J643)-1</f>
        <v>-0.12347174382073556</v>
      </c>
    </row>
    <row r="644" spans="1:12" x14ac:dyDescent="0.25">
      <c r="A644" s="1">
        <v>44732</v>
      </c>
      <c r="B644" s="9">
        <v>218.67</v>
      </c>
      <c r="C644" s="9">
        <f>AVERAGE(B595:B644)</f>
        <v>219.17860000000002</v>
      </c>
      <c r="D644" s="9">
        <f>AVERAGE(B445:B644)</f>
        <v>229.29350000000011</v>
      </c>
      <c r="E644" s="7">
        <f>IF(B643=0,0,(B644-B643)/B643)</f>
        <v>-4.5069653100246248E-3</v>
      </c>
      <c r="F644">
        <f>IF(C644&gt;D644,1,0)</f>
        <v>0</v>
      </c>
      <c r="G644" t="str">
        <f>IF(F644&gt;F643,"BUY",IF(F644&lt;F643,"SELL","HOLD"))</f>
        <v>HOLD</v>
      </c>
      <c r="H644" s="7">
        <f>F643*E644</f>
        <v>0</v>
      </c>
      <c r="I644" s="12">
        <f>I643*(1+E644)</f>
        <v>1.2331246827947899</v>
      </c>
      <c r="J644" s="12">
        <f>J643*(1+H644)</f>
        <v>1.3063124048062273</v>
      </c>
      <c r="K644" s="7">
        <f>I644/MAX(I$2:I644)-1</f>
        <v>-0.17230023846474063</v>
      </c>
      <c r="L644" s="7">
        <f>J644/MAX(J$2:J644)-1</f>
        <v>-0.12347174382073556</v>
      </c>
    </row>
    <row r="645" spans="1:12" x14ac:dyDescent="0.25">
      <c r="A645" s="1">
        <v>44733</v>
      </c>
      <c r="B645" s="9">
        <v>213.61</v>
      </c>
      <c r="C645" s="9">
        <f>AVERAGE(B596:B645)</f>
        <v>219.25500000000002</v>
      </c>
      <c r="D645" s="9">
        <f>AVERAGE(B446:B645)</f>
        <v>229.10355000000007</v>
      </c>
      <c r="E645" s="7">
        <f>IF(B644=0,0,(B645-B644)/B644)</f>
        <v>-2.3139891160195609E-2</v>
      </c>
      <c r="F645">
        <f>IF(C645&gt;D645,1,0)</f>
        <v>0</v>
      </c>
      <c r="G645" t="str">
        <f>IF(F645&gt;F644,"BUY",IF(F645&lt;F644,"SELL","HOLD"))</f>
        <v>HOLD</v>
      </c>
      <c r="H645" s="7">
        <f>F644*E645</f>
        <v>0</v>
      </c>
      <c r="I645" s="12">
        <f>I644*(1+E645)</f>
        <v>1.2045903118479677</v>
      </c>
      <c r="J645" s="12">
        <f>J644*(1+H645)</f>
        <v>1.3063124048062273</v>
      </c>
      <c r="K645" s="7">
        <f>I645/MAX(I$2:I645)-1</f>
        <v>-0.19145312085998645</v>
      </c>
      <c r="L645" s="7">
        <f>J645/MAX(J$2:J645)-1</f>
        <v>-0.12347174382073556</v>
      </c>
    </row>
    <row r="646" spans="1:12" x14ac:dyDescent="0.25">
      <c r="A646" s="1">
        <v>44734</v>
      </c>
      <c r="B646" s="9">
        <v>212.7</v>
      </c>
      <c r="C646" s="9">
        <f>AVERAGE(B597:B646)</f>
        <v>219.25040000000004</v>
      </c>
      <c r="D646" s="9">
        <f>AVERAGE(B447:B646)</f>
        <v>228.92420000000004</v>
      </c>
      <c r="E646" s="7">
        <f>IF(B645=0,0,(B646-B645)/B645)</f>
        <v>-4.2601001825758392E-3</v>
      </c>
      <c r="F646">
        <f>IF(C646&gt;D646,1,0)</f>
        <v>0</v>
      </c>
      <c r="G646" t="str">
        <f>IF(F646&gt;F645,"BUY",IF(F646&lt;F645,"SELL","HOLD"))</f>
        <v>HOLD</v>
      </c>
      <c r="H646" s="7">
        <f>F645*E646</f>
        <v>0</v>
      </c>
      <c r="I646" s="12">
        <f>I645*(1+E646)</f>
        <v>1.1994586364405351</v>
      </c>
      <c r="J646" s="12">
        <f>J645*(1+H646)</f>
        <v>1.3063124048062273</v>
      </c>
      <c r="K646" s="7">
        <f>I646/MAX(I$2:I646)-1</f>
        <v>-0.19489761156743202</v>
      </c>
      <c r="L646" s="7">
        <f>J646/MAX(J$2:J646)-1</f>
        <v>-0.12347174382073556</v>
      </c>
    </row>
    <row r="647" spans="1:12" x14ac:dyDescent="0.25">
      <c r="A647" s="1">
        <v>44735</v>
      </c>
      <c r="B647" s="9">
        <v>211.69</v>
      </c>
      <c r="C647" s="9">
        <f>AVERAGE(B598:B647)</f>
        <v>219.26060000000004</v>
      </c>
      <c r="D647" s="9">
        <f>AVERAGE(B448:B647)</f>
        <v>228.73020000000008</v>
      </c>
      <c r="E647" s="7">
        <f>IF(B646=0,0,(B647-B646)/B646)</f>
        <v>-4.7484720263281195E-3</v>
      </c>
      <c r="F647">
        <f>IF(C647&gt;D647,1,0)</f>
        <v>0</v>
      </c>
      <c r="G647" t="str">
        <f>IF(F647&gt;F646,"BUY",IF(F647&lt;F646,"SELL","HOLD"))</f>
        <v>HOLD</v>
      </c>
      <c r="H647" s="7">
        <f>F646*E647</f>
        <v>0</v>
      </c>
      <c r="I647" s="12">
        <f>I646*(1+E647)</f>
        <v>1.1937630406586595</v>
      </c>
      <c r="J647" s="12">
        <f>J646*(1+H647)</f>
        <v>1.3063124048062273</v>
      </c>
      <c r="K647" s="7">
        <f>I647/MAX(I$2:I647)-1</f>
        <v>-0.19872061773723404</v>
      </c>
      <c r="L647" s="7">
        <f>J647/MAX(J$2:J647)-1</f>
        <v>-0.12347174382073556</v>
      </c>
    </row>
    <row r="648" spans="1:12" x14ac:dyDescent="0.25">
      <c r="A648" s="1">
        <v>44736</v>
      </c>
      <c r="B648" s="9">
        <v>203.01</v>
      </c>
      <c r="C648" s="9">
        <f>AVERAGE(B599:B648)</f>
        <v>219.11700000000005</v>
      </c>
      <c r="D648" s="9">
        <f>AVERAGE(B449:B648)</f>
        <v>228.48700000000011</v>
      </c>
      <c r="E648" s="7">
        <f>IF(B647=0,0,(B648-B647)/B647)</f>
        <v>-4.1003353960980711E-2</v>
      </c>
      <c r="F648">
        <f>IF(C648&gt;D648,1,0)</f>
        <v>0</v>
      </c>
      <c r="G648" t="str">
        <f>IF(F648&gt;F647,"BUY",IF(F648&lt;F647,"SELL","HOLD"))</f>
        <v>HOLD</v>
      </c>
      <c r="H648" s="7">
        <f>F647*E648</f>
        <v>0</v>
      </c>
      <c r="I648" s="12">
        <f>I647*(1+E648)</f>
        <v>1.1448147521569958</v>
      </c>
      <c r="J648" s="12">
        <f>J647*(1+H648)</f>
        <v>1.3063124048062273</v>
      </c>
      <c r="K648" s="7">
        <f>I648/MAX(I$2:I648)-1</f>
        <v>-0.23157575986979018</v>
      </c>
      <c r="L648" s="7">
        <f>J648/MAX(J$2:J648)-1</f>
        <v>-0.12347174382073556</v>
      </c>
    </row>
    <row r="649" spans="1:12" x14ac:dyDescent="0.25">
      <c r="A649" s="1">
        <v>44739</v>
      </c>
      <c r="B649" s="9">
        <v>202.72</v>
      </c>
      <c r="C649" s="9">
        <f>AVERAGE(B600:B649)</f>
        <v>219.03180000000003</v>
      </c>
      <c r="D649" s="9">
        <f>AVERAGE(B450:B649)</f>
        <v>228.25290000000007</v>
      </c>
      <c r="E649" s="7">
        <f>IF(B648=0,0,(B649-B648)/B648)</f>
        <v>-1.4285010590610909E-3</v>
      </c>
      <c r="F649">
        <f>IF(C649&gt;D649,1,0)</f>
        <v>0</v>
      </c>
      <c r="G649" t="str">
        <f>IF(F649&gt;F648,"BUY",IF(F649&lt;F648,"SELL","HOLD"))</f>
        <v>HOLD</v>
      </c>
      <c r="H649" s="7">
        <f>F648*E649</f>
        <v>0</v>
      </c>
      <c r="I649" s="12">
        <f>I648*(1+E649)</f>
        <v>1.1431793830711108</v>
      </c>
      <c r="J649" s="12">
        <f>J648*(1+H649)</f>
        <v>1.3063124048062273</v>
      </c>
      <c r="K649" s="7">
        <f>I649/MAX(I$2:I649)-1</f>
        <v>-0.23267345471062439</v>
      </c>
      <c r="L649" s="7">
        <f>J649/MAX(J$2:J649)-1</f>
        <v>-0.12347174382073556</v>
      </c>
    </row>
    <row r="650" spans="1:12" x14ac:dyDescent="0.25">
      <c r="A650" s="1">
        <v>44740</v>
      </c>
      <c r="B650" s="9">
        <v>201.9</v>
      </c>
      <c r="C650" s="9">
        <f>AVERAGE(B601:B650)</f>
        <v>218.96020000000004</v>
      </c>
      <c r="D650" s="9">
        <f>AVERAGE(B451:B650)</f>
        <v>228.01990000000012</v>
      </c>
      <c r="E650" s="7">
        <f>IF(B649=0,0,(B650-B649)/B649)</f>
        <v>-4.0449881610102271E-3</v>
      </c>
      <c r="F650">
        <f>IF(C650&gt;D650,1,0)</f>
        <v>0</v>
      </c>
      <c r="G650" t="str">
        <f>IF(F650&gt;F649,"BUY",IF(F650&lt;F649,"SELL","HOLD"))</f>
        <v>HOLD</v>
      </c>
      <c r="H650" s="7">
        <f>F649*E650</f>
        <v>0</v>
      </c>
      <c r="I650" s="12">
        <f>I649*(1+E650)</f>
        <v>1.1385552360006772</v>
      </c>
      <c r="J650" s="12">
        <f>J649*(1+H650)</f>
        <v>1.3063124048062273</v>
      </c>
      <c r="K650" s="7">
        <f>I650/MAX(I$2:I650)-1</f>
        <v>-0.23577728150194877</v>
      </c>
      <c r="L650" s="7">
        <f>J650/MAX(J$2:J650)-1</f>
        <v>-0.12347174382073556</v>
      </c>
    </row>
    <row r="651" spans="1:12" x14ac:dyDescent="0.25">
      <c r="A651" s="1">
        <v>44741</v>
      </c>
      <c r="B651" s="9">
        <v>203.88</v>
      </c>
      <c r="C651" s="9">
        <f>AVERAGE(B602:B651)</f>
        <v>218.90760000000003</v>
      </c>
      <c r="D651" s="9">
        <f>AVERAGE(B452:B651)</f>
        <v>227.80870000000013</v>
      </c>
      <c r="E651" s="7">
        <f>IF(B650=0,0,(B651-B650)/B650)</f>
        <v>9.8068350668647341E-3</v>
      </c>
      <c r="F651">
        <f>IF(C651&gt;D651,1,0)</f>
        <v>0</v>
      </c>
      <c r="G651" t="str">
        <f>IF(F651&gt;F650,"BUY",IF(F651&lt;F650,"SELL","HOLD"))</f>
        <v>HOLD</v>
      </c>
      <c r="H651" s="7">
        <f>F650*E651</f>
        <v>0</v>
      </c>
      <c r="I651" s="12">
        <f>I650*(1+E651)</f>
        <v>1.1497208594146511</v>
      </c>
      <c r="J651" s="12">
        <f>J650*(1+H651)</f>
        <v>1.3063124048062273</v>
      </c>
      <c r="K651" s="7">
        <f>I651/MAX(I$2:I651)-1</f>
        <v>-0.22828267534728741</v>
      </c>
      <c r="L651" s="7">
        <f>J651/MAX(J$2:J651)-1</f>
        <v>-0.12347174382073556</v>
      </c>
    </row>
    <row r="652" spans="1:12" x14ac:dyDescent="0.25">
      <c r="A652" s="1">
        <v>44742</v>
      </c>
      <c r="B652" s="9">
        <v>209.41</v>
      </c>
      <c r="C652" s="9">
        <f>AVERAGE(B603:B652)</f>
        <v>218.92120000000003</v>
      </c>
      <c r="D652" s="9">
        <f>AVERAGE(B453:B652)</f>
        <v>227.62465000000012</v>
      </c>
      <c r="E652" s="7">
        <f>IF(B651=0,0,(B652-B651)/B651)</f>
        <v>2.7123798312732986E-2</v>
      </c>
      <c r="F652">
        <f>IF(C652&gt;D652,1,0)</f>
        <v>0</v>
      </c>
      <c r="G652" t="str">
        <f>IF(F652&gt;F651,"BUY",IF(F652&lt;F651,"SELL","HOLD"))</f>
        <v>HOLD</v>
      </c>
      <c r="H652" s="7">
        <f>F651*E652</f>
        <v>0</v>
      </c>
      <c r="I652" s="12">
        <f>I651*(1+E652)</f>
        <v>1.1809056561213562</v>
      </c>
      <c r="J652" s="12">
        <f>J651*(1+H652)</f>
        <v>1.3063124048062273</v>
      </c>
      <c r="K652" s="7">
        <f>I652/MAX(I$2:I652)-1</f>
        <v>-0.20735077027896531</v>
      </c>
      <c r="L652" s="7">
        <f>J652/MAX(J$2:J652)-1</f>
        <v>-0.12347174382073556</v>
      </c>
    </row>
    <row r="653" spans="1:12" x14ac:dyDescent="0.25">
      <c r="A653" s="1">
        <v>44743</v>
      </c>
      <c r="B653" s="9">
        <v>212.82</v>
      </c>
      <c r="C653" s="9">
        <f>AVERAGE(B604:B653)</f>
        <v>219.06319999999999</v>
      </c>
      <c r="D653" s="9">
        <f>AVERAGE(B454:B653)</f>
        <v>227.4447000000001</v>
      </c>
      <c r="E653" s="7">
        <f>IF(B652=0,0,(B653-B652)/B652)</f>
        <v>1.6283845088582192E-2</v>
      </c>
      <c r="F653">
        <f>IF(C653&gt;D653,1,0)</f>
        <v>0</v>
      </c>
      <c r="G653" t="str">
        <f>IF(F653&gt;F652,"BUY",IF(F653&lt;F652,"SELL","HOLD"))</f>
        <v>HOLD</v>
      </c>
      <c r="H653" s="7">
        <f>F652*E653</f>
        <v>0</v>
      </c>
      <c r="I653" s="12">
        <f>I652*(1+E653)</f>
        <v>1.200135340889867</v>
      </c>
      <c r="J653" s="12">
        <f>J652*(1+H653)</f>
        <v>1.3063124048062273</v>
      </c>
      <c r="K653" s="7">
        <f>I653/MAX(I$2:I653)-1</f>
        <v>-0.19444339301260394</v>
      </c>
      <c r="L653" s="7">
        <f>J653/MAX(J$2:J653)-1</f>
        <v>-0.12347174382073556</v>
      </c>
    </row>
    <row r="654" spans="1:12" x14ac:dyDescent="0.25">
      <c r="A654" s="1">
        <v>44746</v>
      </c>
      <c r="B654" s="9">
        <v>211.84</v>
      </c>
      <c r="C654" s="9">
        <f>AVERAGE(B605:B654)</f>
        <v>219.1344</v>
      </c>
      <c r="D654" s="9">
        <f>AVERAGE(B455:B654)</f>
        <v>227.27085000000011</v>
      </c>
      <c r="E654" s="7">
        <f>IF(B653=0,0,(B654-B653)/B653)</f>
        <v>-4.6048303730851885E-3</v>
      </c>
      <c r="F654">
        <f>IF(C654&gt;D654,1,0)</f>
        <v>0</v>
      </c>
      <c r="G654" t="str">
        <f>IF(F654&gt;F653,"BUY",IF(F654&lt;F653,"SELL","HOLD"))</f>
        <v>HOLD</v>
      </c>
      <c r="H654" s="7">
        <f>F653*E654</f>
        <v>0</v>
      </c>
      <c r="I654" s="12">
        <f>I653*(1+E654)</f>
        <v>1.1946089212203244</v>
      </c>
      <c r="J654" s="12">
        <f>J653*(1+H654)</f>
        <v>1.3063124048062273</v>
      </c>
      <c r="K654" s="7">
        <f>I654/MAX(I$2:I654)-1</f>
        <v>-0.19815284454369897</v>
      </c>
      <c r="L654" s="7">
        <f>J654/MAX(J$2:J654)-1</f>
        <v>-0.12347174382073556</v>
      </c>
    </row>
    <row r="655" spans="1:12" x14ac:dyDescent="0.25">
      <c r="A655" s="1">
        <v>44747</v>
      </c>
      <c r="B655" s="9">
        <v>208.2</v>
      </c>
      <c r="C655" s="9">
        <f>AVERAGE(B606:B655)</f>
        <v>219.0506</v>
      </c>
      <c r="D655" s="9">
        <f>AVERAGE(B456:B655)</f>
        <v>227.07135000000008</v>
      </c>
      <c r="E655" s="7">
        <f>IF(B654=0,0,(B655-B654)/B654)</f>
        <v>-1.7182779456193422E-2</v>
      </c>
      <c r="F655">
        <f>IF(C655&gt;D655,1,0)</f>
        <v>0</v>
      </c>
      <c r="G655" t="str">
        <f>IF(F655&gt;F654,"BUY",IF(F655&lt;F654,"SELL","HOLD"))</f>
        <v>HOLD</v>
      </c>
      <c r="H655" s="7">
        <f>F654*E655</f>
        <v>0</v>
      </c>
      <c r="I655" s="12">
        <f>I654*(1+E655)</f>
        <v>1.1740822195905944</v>
      </c>
      <c r="J655" s="12">
        <f>J654*(1+H655)</f>
        <v>1.3063124048062273</v>
      </c>
      <c r="K655" s="7">
        <f>I655/MAX(I$2:I655)-1</f>
        <v>-0.21193080737348058</v>
      </c>
      <c r="L655" s="7">
        <f>J655/MAX(J$2:J655)-1</f>
        <v>-0.12347174382073556</v>
      </c>
    </row>
    <row r="656" spans="1:12" x14ac:dyDescent="0.25">
      <c r="A656" s="1">
        <v>44748</v>
      </c>
      <c r="B656" s="9">
        <v>216.11</v>
      </c>
      <c r="C656" s="9">
        <f>AVERAGE(B607:B656)</f>
        <v>219.10120000000006</v>
      </c>
      <c r="D656" s="9">
        <f>AVERAGE(B457:B656)</f>
        <v>226.91675000000006</v>
      </c>
      <c r="E656" s="7">
        <f>IF(B655=0,0,(B656-B655)/B655)</f>
        <v>3.7992315081652378E-2</v>
      </c>
      <c r="F656">
        <f>IF(C656&gt;D656,1,0)</f>
        <v>0</v>
      </c>
      <c r="G656" t="str">
        <f>IF(F656&gt;F655,"BUY",IF(F656&lt;F655,"SELL","HOLD"))</f>
        <v>HOLD</v>
      </c>
      <c r="H656" s="7">
        <f>F655*E656</f>
        <v>0</v>
      </c>
      <c r="I656" s="12">
        <f>I655*(1+E656)</f>
        <v>1.218688321209046</v>
      </c>
      <c r="J656" s="12">
        <f>J655*(1+H656)</f>
        <v>1.3063124048062273</v>
      </c>
      <c r="K656" s="7">
        <f>I656/MAX(I$2:I656)-1</f>
        <v>-0.18199023430107042</v>
      </c>
      <c r="L656" s="7">
        <f>J656/MAX(J$2:J656)-1</f>
        <v>-0.12347174382073556</v>
      </c>
    </row>
    <row r="657" spans="1:12" x14ac:dyDescent="0.25">
      <c r="A657" s="1">
        <v>44749</v>
      </c>
      <c r="B657" s="9">
        <v>216.17</v>
      </c>
      <c r="C657" s="9">
        <f>AVERAGE(B608:B657)</f>
        <v>219.03520000000003</v>
      </c>
      <c r="D657" s="9">
        <f>AVERAGE(B458:B657)</f>
        <v>226.77100000000002</v>
      </c>
      <c r="E657" s="7">
        <f>IF(B656=0,0,(B657-B656)/B656)</f>
        <v>2.7763638887591432E-4</v>
      </c>
      <c r="F657">
        <f>IF(C657&gt;D657,1,0)</f>
        <v>0</v>
      </c>
      <c r="G657" t="str">
        <f>IF(F657&gt;F656,"BUY",IF(F657&lt;F656,"SELL","HOLD"))</f>
        <v>HOLD</v>
      </c>
      <c r="H657" s="7">
        <f>F656*E657</f>
        <v>0</v>
      </c>
      <c r="I657" s="12">
        <f>I656*(1+E657)</f>
        <v>1.2190266734337116</v>
      </c>
      <c r="J657" s="12">
        <f>J656*(1+H657)</f>
        <v>1.3063124048062273</v>
      </c>
      <c r="K657" s="7">
        <f>I657/MAX(I$2:I657)-1</f>
        <v>-0.18176312502365666</v>
      </c>
      <c r="L657" s="7">
        <f>J657/MAX(J$2:J657)-1</f>
        <v>-0.12347174382073556</v>
      </c>
    </row>
    <row r="658" spans="1:12" x14ac:dyDescent="0.25">
      <c r="A658" s="1">
        <v>44750</v>
      </c>
      <c r="B658" s="9">
        <v>216.09</v>
      </c>
      <c r="C658" s="9">
        <f>AVERAGE(B609:B658)</f>
        <v>219.02120000000002</v>
      </c>
      <c r="D658" s="9">
        <f>AVERAGE(B459:B658)</f>
        <v>226.62494999999998</v>
      </c>
      <c r="E658" s="7">
        <f>IF(B657=0,0,(B658-B657)/B657)</f>
        <v>-3.7007910440849372E-4</v>
      </c>
      <c r="F658">
        <f>IF(C658&gt;D658,1,0)</f>
        <v>0</v>
      </c>
      <c r="G658" t="str">
        <f>IF(F658&gt;F657,"BUY",IF(F658&lt;F657,"SELL","HOLD"))</f>
        <v>HOLD</v>
      </c>
      <c r="H658" s="7">
        <f>F657*E658</f>
        <v>0</v>
      </c>
      <c r="I658" s="12">
        <f>I657*(1+E658)</f>
        <v>1.2185755371341573</v>
      </c>
      <c r="J658" s="12">
        <f>J657*(1+H658)</f>
        <v>1.3063124048062273</v>
      </c>
      <c r="K658" s="7">
        <f>I658/MAX(I$2:I658)-1</f>
        <v>-0.18206593739354182</v>
      </c>
      <c r="L658" s="7">
        <f>J658/MAX(J$2:J658)-1</f>
        <v>-0.12347174382073556</v>
      </c>
    </row>
    <row r="659" spans="1:12" x14ac:dyDescent="0.25">
      <c r="A659" s="1">
        <v>44753</v>
      </c>
      <c r="B659" s="9">
        <v>215.88</v>
      </c>
      <c r="C659" s="9">
        <f>AVERAGE(B610:B659)</f>
        <v>219.0866</v>
      </c>
      <c r="D659" s="9">
        <f>AVERAGE(B460:B659)</f>
        <v>226.48929999999993</v>
      </c>
      <c r="E659" s="7">
        <f>IF(B658=0,0,(B659-B658)/B658)</f>
        <v>-9.718172983479474E-4</v>
      </c>
      <c r="F659">
        <f>IF(C659&gt;D659,1,0)</f>
        <v>0</v>
      </c>
      <c r="G659" t="str">
        <f>IF(F659&gt;F658,"BUY",IF(F659&lt;F658,"SELL","HOLD"))</f>
        <v>HOLD</v>
      </c>
      <c r="H659" s="7">
        <f>F658*E659</f>
        <v>0</v>
      </c>
      <c r="I659" s="12">
        <f>I658*(1+E659)</f>
        <v>1.2173913043478268</v>
      </c>
      <c r="J659" s="12">
        <f>J658*(1+H659)</f>
        <v>1.3063124048062273</v>
      </c>
      <c r="K659" s="7">
        <f>I659/MAX(I$2:I659)-1</f>
        <v>-0.18286081986449076</v>
      </c>
      <c r="L659" s="7">
        <f>J659/MAX(J$2:J659)-1</f>
        <v>-0.12347174382073556</v>
      </c>
    </row>
    <row r="660" spans="1:12" x14ac:dyDescent="0.25">
      <c r="A660" s="1">
        <v>44754</v>
      </c>
      <c r="B660" s="9">
        <v>216.39</v>
      </c>
      <c r="C660" s="9">
        <f>AVERAGE(B611:B660)</f>
        <v>219.27819999999997</v>
      </c>
      <c r="D660" s="9">
        <f>AVERAGE(B461:B660)</f>
        <v>226.3616999999999</v>
      </c>
      <c r="E660" s="7">
        <f>IF(B659=0,0,(B660-B659)/B659)</f>
        <v>2.3624235686492074E-3</v>
      </c>
      <c r="F660">
        <f>IF(C660&gt;D660,1,0)</f>
        <v>0</v>
      </c>
      <c r="G660" t="str">
        <f>IF(F660&gt;F659,"BUY",IF(F660&lt;F659,"SELL","HOLD"))</f>
        <v>HOLD</v>
      </c>
      <c r="H660" s="7">
        <f>F659*E660</f>
        <v>0</v>
      </c>
      <c r="I660" s="12">
        <f>I659*(1+E660)</f>
        <v>1.2202672982574867</v>
      </c>
      <c r="J660" s="12">
        <f>J659*(1+H660)</f>
        <v>1.3063124048062273</v>
      </c>
      <c r="K660" s="7">
        <f>I660/MAX(I$2:I660)-1</f>
        <v>-0.1809303910064719</v>
      </c>
      <c r="L660" s="7">
        <f>J660/MAX(J$2:J660)-1</f>
        <v>-0.12347174382073556</v>
      </c>
    </row>
    <row r="661" spans="1:12" x14ac:dyDescent="0.25">
      <c r="A661" s="1">
        <v>44755</v>
      </c>
      <c r="B661" s="9">
        <v>215.79</v>
      </c>
      <c r="C661" s="9">
        <f>AVERAGE(B612:B661)</f>
        <v>219.36759999999995</v>
      </c>
      <c r="D661" s="9">
        <f>AVERAGE(B462:B661)</f>
        <v>226.24444999999992</v>
      </c>
      <c r="E661" s="7">
        <f>IF(B660=0,0,(B661-B660)/B660)</f>
        <v>-2.7727713849992805E-3</v>
      </c>
      <c r="F661">
        <f>IF(C661&gt;D661,1,0)</f>
        <v>0</v>
      </c>
      <c r="G661" t="str">
        <f>IF(F661&gt;F660,"BUY",IF(F661&lt;F660,"SELL","HOLD"))</f>
        <v>HOLD</v>
      </c>
      <c r="H661" s="7">
        <f>F660*E661</f>
        <v>0</v>
      </c>
      <c r="I661" s="12">
        <f>I660*(1+E661)</f>
        <v>1.216883776010828</v>
      </c>
      <c r="J661" s="12">
        <f>J660*(1+H661)</f>
        <v>1.3063124048062273</v>
      </c>
      <c r="K661" s="7">
        <f>I661/MAX(I$2:I661)-1</f>
        <v>-0.18320148378061174</v>
      </c>
      <c r="L661" s="7">
        <f>J661/MAX(J$2:J661)-1</f>
        <v>-0.12347174382073556</v>
      </c>
    </row>
    <row r="662" spans="1:12" x14ac:dyDescent="0.25">
      <c r="A662" s="1">
        <v>44756</v>
      </c>
      <c r="B662" s="9">
        <v>213.81</v>
      </c>
      <c r="C662" s="9">
        <f>AVERAGE(B613:B662)</f>
        <v>219.37819999999996</v>
      </c>
      <c r="D662" s="9">
        <f>AVERAGE(B463:B662)</f>
        <v>226.0925499999999</v>
      </c>
      <c r="E662" s="7">
        <f>IF(B661=0,0,(B662-B661)/B661)</f>
        <v>-9.175587376616107E-3</v>
      </c>
      <c r="F662">
        <f>IF(C662&gt;D662,1,0)</f>
        <v>0</v>
      </c>
      <c r="G662" t="str">
        <f>IF(F662&gt;F661,"BUY",IF(F662&lt;F661,"SELL","HOLD"))</f>
        <v>HOLD</v>
      </c>
      <c r="H662" s="7">
        <f>F661*E662</f>
        <v>0</v>
      </c>
      <c r="I662" s="12">
        <f>I661*(1+E662)</f>
        <v>1.2057181525968541</v>
      </c>
      <c r="J662" s="12">
        <f>J661*(1+H662)</f>
        <v>1.3063124048062273</v>
      </c>
      <c r="K662" s="7">
        <f>I662/MAX(I$2:I662)-1</f>
        <v>-0.19069608993527309</v>
      </c>
      <c r="L662" s="7">
        <f>J662/MAX(J$2:J662)-1</f>
        <v>-0.12347174382073556</v>
      </c>
    </row>
    <row r="663" spans="1:12" x14ac:dyDescent="0.25">
      <c r="A663" s="1">
        <v>44757</v>
      </c>
      <c r="B663" s="9">
        <v>211.93</v>
      </c>
      <c r="C663" s="9">
        <f>AVERAGE(B614:B663)</f>
        <v>219.35740000000001</v>
      </c>
      <c r="D663" s="9">
        <f>AVERAGE(B464:B663)</f>
        <v>225.92959999999991</v>
      </c>
      <c r="E663" s="7">
        <f>IF(B662=0,0,(B663-B662)/B662)</f>
        <v>-8.7928534680323436E-3</v>
      </c>
      <c r="F663">
        <f>IF(C663&gt;D663,1,0)</f>
        <v>0</v>
      </c>
      <c r="G663" t="str">
        <f>IF(F663&gt;F662,"BUY",IF(F663&lt;F662,"SELL","HOLD"))</f>
        <v>HOLD</v>
      </c>
      <c r="H663" s="7">
        <f>F662*E663</f>
        <v>0</v>
      </c>
      <c r="I663" s="12">
        <f>I662*(1+E663)</f>
        <v>1.1951164495573232</v>
      </c>
      <c r="J663" s="12">
        <f>J662*(1+H663)</f>
        <v>1.3063124048062273</v>
      </c>
      <c r="K663" s="7">
        <f>I663/MAX(I$2:I663)-1</f>
        <v>-0.19781218062757788</v>
      </c>
      <c r="L663" s="7">
        <f>J663/MAX(J$2:J663)-1</f>
        <v>-0.12347174382073556</v>
      </c>
    </row>
    <row r="664" spans="1:12" x14ac:dyDescent="0.25">
      <c r="A664" s="1">
        <v>44760</v>
      </c>
      <c r="B664" s="9">
        <v>211.69</v>
      </c>
      <c r="C664" s="9">
        <f>AVERAGE(B615:B664)</f>
        <v>219.31660000000002</v>
      </c>
      <c r="D664" s="9">
        <f>AVERAGE(B465:B664)</f>
        <v>225.7727999999999</v>
      </c>
      <c r="E664" s="7">
        <f>IF(B663=0,0,(B664-B663)/B663)</f>
        <v>-1.1324493936677633E-3</v>
      </c>
      <c r="F664">
        <f>IF(C664&gt;D664,1,0)</f>
        <v>0</v>
      </c>
      <c r="G664" t="str">
        <f>IF(F664&gt;F663,"BUY",IF(F664&lt;F663,"SELL","HOLD"))</f>
        <v>HOLD</v>
      </c>
      <c r="H664" s="7">
        <f>F663*E664</f>
        <v>0</v>
      </c>
      <c r="I664" s="12">
        <f>I663*(1+E664)</f>
        <v>1.1937630406586597</v>
      </c>
      <c r="J664" s="12">
        <f>J663*(1+H664)</f>
        <v>1.3063124048062273</v>
      </c>
      <c r="K664" s="7">
        <f>I664/MAX(I$2:I664)-1</f>
        <v>-0.19872061773723393</v>
      </c>
      <c r="L664" s="7">
        <f>J664/MAX(J$2:J664)-1</f>
        <v>-0.12347174382073556</v>
      </c>
    </row>
    <row r="665" spans="1:12" x14ac:dyDescent="0.25">
      <c r="A665" s="1">
        <v>44761</v>
      </c>
      <c r="B665" s="9">
        <v>209.84</v>
      </c>
      <c r="C665" s="9">
        <f>AVERAGE(B616:B665)</f>
        <v>219.31340000000003</v>
      </c>
      <c r="D665" s="9">
        <f>AVERAGE(B466:B665)</f>
        <v>225.60289999999989</v>
      </c>
      <c r="E665" s="7">
        <f>IF(B664=0,0,(B665-B664)/B664)</f>
        <v>-8.7391941045868692E-3</v>
      </c>
      <c r="F665">
        <f>IF(C665&gt;D665,1,0)</f>
        <v>0</v>
      </c>
      <c r="G665" t="str">
        <f>IF(F665&gt;F664,"BUY",IF(F665&lt;F664,"SELL","HOLD"))</f>
        <v>HOLD</v>
      </c>
      <c r="H665" s="7">
        <f>F664*E665</f>
        <v>0</v>
      </c>
      <c r="I665" s="12">
        <f>I664*(1+E665)</f>
        <v>1.1833305137314618</v>
      </c>
      <c r="J665" s="12">
        <f>J664*(1+H665)</f>
        <v>1.3063124048062273</v>
      </c>
      <c r="K665" s="7">
        <f>I665/MAX(I$2:I665)-1</f>
        <v>-0.20572315379083161</v>
      </c>
      <c r="L665" s="7">
        <f>J665/MAX(J$2:J665)-1</f>
        <v>-0.12347174382073556</v>
      </c>
    </row>
    <row r="666" spans="1:12" x14ac:dyDescent="0.25">
      <c r="A666" s="1">
        <v>44762</v>
      </c>
      <c r="B666" s="9">
        <v>207.47</v>
      </c>
      <c r="C666" s="9">
        <f>AVERAGE(B617:B666)</f>
        <v>219.1112</v>
      </c>
      <c r="D666" s="9">
        <f>AVERAGE(B467:B666)</f>
        <v>225.42129999999995</v>
      </c>
      <c r="E666" s="7">
        <f>IF(B665=0,0,(B666-B665)/B665)</f>
        <v>-1.1294319481509742E-2</v>
      </c>
      <c r="F666">
        <f>IF(C666&gt;D666,1,0)</f>
        <v>0</v>
      </c>
      <c r="G666" t="str">
        <f>IF(F666&gt;F665,"BUY",IF(F666&lt;F665,"SELL","HOLD"))</f>
        <v>HOLD</v>
      </c>
      <c r="H666" s="7">
        <f>F665*E666</f>
        <v>0</v>
      </c>
      <c r="I666" s="12">
        <f>I665*(1+E666)</f>
        <v>1.1699656008571597</v>
      </c>
      <c r="J666" s="12">
        <f>J665*(1+H666)</f>
        <v>1.3063124048062273</v>
      </c>
      <c r="K666" s="7">
        <f>I666/MAX(I$2:I666)-1</f>
        <v>-0.21469397024868397</v>
      </c>
      <c r="L666" s="7">
        <f>J666/MAX(J$2:J666)-1</f>
        <v>-0.12347174382073556</v>
      </c>
    </row>
    <row r="667" spans="1:12" x14ac:dyDescent="0.25">
      <c r="A667" s="1">
        <v>44763</v>
      </c>
      <c r="B667" s="9">
        <v>207.68</v>
      </c>
      <c r="C667" s="9">
        <f>AVERAGE(B618:B667)</f>
        <v>218.90759999999997</v>
      </c>
      <c r="D667" s="9">
        <f>AVERAGE(B468:B667)</f>
        <v>225.24224999999996</v>
      </c>
      <c r="E667" s="7">
        <f>IF(B666=0,0,(B667-B666)/B666)</f>
        <v>1.0121945341495539E-3</v>
      </c>
      <c r="F667">
        <f>IF(C667&gt;D667,1,0)</f>
        <v>0</v>
      </c>
      <c r="G667" t="str">
        <f>IF(F667&gt;F666,"BUY",IF(F667&lt;F666,"SELL","HOLD"))</f>
        <v>HOLD</v>
      </c>
      <c r="H667" s="7">
        <f>F666*E667</f>
        <v>0</v>
      </c>
      <c r="I667" s="12">
        <f>I666*(1+E667)</f>
        <v>1.1711498336434902</v>
      </c>
      <c r="J667" s="12">
        <f>J666*(1+H667)</f>
        <v>1.3063124048062273</v>
      </c>
      <c r="K667" s="7">
        <f>I667/MAX(I$2:I667)-1</f>
        <v>-0.21389908777773503</v>
      </c>
      <c r="L667" s="7">
        <f>J667/MAX(J$2:J667)-1</f>
        <v>-0.12347174382073556</v>
      </c>
    </row>
    <row r="668" spans="1:12" x14ac:dyDescent="0.25">
      <c r="A668" s="1">
        <v>44764</v>
      </c>
      <c r="B668" s="9">
        <v>206.76</v>
      </c>
      <c r="C668" s="9">
        <f>AVERAGE(B619:B668)</f>
        <v>218.68079999999998</v>
      </c>
      <c r="D668" s="9">
        <f>AVERAGE(B469:B668)</f>
        <v>225.04994999999997</v>
      </c>
      <c r="E668" s="7">
        <f>IF(B667=0,0,(B668-B667)/B667)</f>
        <v>-4.429892141756625E-3</v>
      </c>
      <c r="F668">
        <f>IF(C668&gt;D668,1,0)</f>
        <v>0</v>
      </c>
      <c r="G668" t="str">
        <f>IF(F668&gt;F667,"BUY",IF(F668&lt;F667,"SELL","HOLD"))</f>
        <v>HOLD</v>
      </c>
      <c r="H668" s="7">
        <f>F667*E668</f>
        <v>0</v>
      </c>
      <c r="I668" s="12">
        <f>I667*(1+E668)</f>
        <v>1.1659617661986135</v>
      </c>
      <c r="J668" s="12">
        <f>J667*(1+H668)</f>
        <v>1.3063124048062273</v>
      </c>
      <c r="K668" s="7">
        <f>I668/MAX(I$2:I668)-1</f>
        <v>-0.21738143003141608</v>
      </c>
      <c r="L668" s="7">
        <f>J668/MAX(J$2:J668)-1</f>
        <v>-0.12347174382073556</v>
      </c>
    </row>
    <row r="669" spans="1:12" x14ac:dyDescent="0.25">
      <c r="A669" s="1">
        <v>44767</v>
      </c>
      <c r="B669" s="9">
        <v>211.3</v>
      </c>
      <c r="C669" s="9">
        <f>AVERAGE(B620:B669)</f>
        <v>218.49999999999997</v>
      </c>
      <c r="D669" s="9">
        <f>AVERAGE(B470:B669)</f>
        <v>224.86979999999997</v>
      </c>
      <c r="E669" s="7">
        <f>IF(B668=0,0,(B669-B668)/B668)</f>
        <v>2.195782549816222E-2</v>
      </c>
      <c r="F669">
        <f>IF(C669&gt;D669,1,0)</f>
        <v>0</v>
      </c>
      <c r="G669" t="str">
        <f>IF(F669&gt;F668,"BUY",IF(F669&lt;F668,"SELL","HOLD"))</f>
        <v>HOLD</v>
      </c>
      <c r="H669" s="7">
        <f>F668*E669</f>
        <v>0</v>
      </c>
      <c r="I669" s="12">
        <f>I668*(1+E669)</f>
        <v>1.1915637511983317</v>
      </c>
      <c r="J669" s="12">
        <f>J668*(1+H669)</f>
        <v>1.3063124048062273</v>
      </c>
      <c r="K669" s="7">
        <f>I669/MAX(I$2:I669)-1</f>
        <v>-0.2001968280404246</v>
      </c>
      <c r="L669" s="7">
        <f>J669/MAX(J$2:J669)-1</f>
        <v>-0.12347174382073556</v>
      </c>
    </row>
    <row r="670" spans="1:12" x14ac:dyDescent="0.25">
      <c r="A670" s="1">
        <v>44768</v>
      </c>
      <c r="B670" s="9">
        <v>202.77</v>
      </c>
      <c r="C670" s="9">
        <f>AVERAGE(B621:B670)</f>
        <v>218.11939999999996</v>
      </c>
      <c r="D670" s="9">
        <f>AVERAGE(B471:B670)</f>
        <v>224.65229999999991</v>
      </c>
      <c r="E670" s="7">
        <f>IF(B669=0,0,(B670-B669)/B669)</f>
        <v>-4.0369143398012307E-2</v>
      </c>
      <c r="F670">
        <f>IF(C670&gt;D670,1,0)</f>
        <v>0</v>
      </c>
      <c r="G670" t="str">
        <f>IF(F670&gt;F669,"BUY",IF(F670&lt;F669,"SELL","HOLD"))</f>
        <v>HOLD</v>
      </c>
      <c r="H670" s="7">
        <f>F669*E670</f>
        <v>0</v>
      </c>
      <c r="I670" s="12">
        <f>I669*(1+E670)</f>
        <v>1.1434613432583327</v>
      </c>
      <c r="J670" s="12">
        <f>J669*(1+H670)</f>
        <v>1.3063124048062273</v>
      </c>
      <c r="K670" s="7">
        <f>I670/MAX(I$2:I670)-1</f>
        <v>-0.23248419697944589</v>
      </c>
      <c r="L670" s="7">
        <f>J670/MAX(J$2:J670)-1</f>
        <v>-0.12347174382073556</v>
      </c>
    </row>
    <row r="671" spans="1:12" x14ac:dyDescent="0.25">
      <c r="A671" s="1">
        <v>44769</v>
      </c>
      <c r="B671" s="9">
        <v>205.97</v>
      </c>
      <c r="C671" s="9">
        <f>AVERAGE(B622:B671)</f>
        <v>217.79059999999998</v>
      </c>
      <c r="D671" s="9">
        <f>AVERAGE(B472:B671)</f>
        <v>224.45664999999994</v>
      </c>
      <c r="E671" s="7">
        <f>IF(B670=0,0,(B671-B670)/B670)</f>
        <v>1.5781427232825312E-2</v>
      </c>
      <c r="F671">
        <f>IF(C671&gt;D671,1,0)</f>
        <v>0</v>
      </c>
      <c r="G671" t="str">
        <f>IF(F671&gt;F670,"BUY",IF(F671&lt;F670,"SELL","HOLD"))</f>
        <v>HOLD</v>
      </c>
      <c r="H671" s="7">
        <f>F670*E671</f>
        <v>0</v>
      </c>
      <c r="I671" s="12">
        <f>I670*(1+E671)</f>
        <v>1.1615067952405129</v>
      </c>
      <c r="J671" s="12">
        <f>J670*(1+H671)</f>
        <v>1.3063124048062273</v>
      </c>
      <c r="K671" s="7">
        <f>I671/MAX(I$2:I671)-1</f>
        <v>-0.22037170218403346</v>
      </c>
      <c r="L671" s="7">
        <f>J671/MAX(J$2:J671)-1</f>
        <v>-0.12347174382073556</v>
      </c>
    </row>
    <row r="672" spans="1:12" x14ac:dyDescent="0.25">
      <c r="A672" s="1">
        <v>44770</v>
      </c>
      <c r="B672" s="9">
        <v>209.7</v>
      </c>
      <c r="C672" s="9">
        <f>AVERAGE(B623:B672)</f>
        <v>217.59180000000001</v>
      </c>
      <c r="D672" s="9">
        <f>AVERAGE(B473:B672)</f>
        <v>224.28184999999991</v>
      </c>
      <c r="E672" s="7">
        <f>IF(B671=0,0,(B672-B671)/B671)</f>
        <v>1.810943341263286E-2</v>
      </c>
      <c r="F672">
        <f>IF(C672&gt;D672,1,0)</f>
        <v>0</v>
      </c>
      <c r="G672" t="str">
        <f>IF(F672&gt;F671,"BUY",IF(F672&lt;F671,"SELL","HOLD"))</f>
        <v>HOLD</v>
      </c>
      <c r="H672" s="7">
        <f>F671*E672</f>
        <v>0</v>
      </c>
      <c r="I672" s="12">
        <f>I671*(1+E672)</f>
        <v>1.1825410252072415</v>
      </c>
      <c r="J672" s="12">
        <f>J671*(1+H672)</f>
        <v>1.3063124048062273</v>
      </c>
      <c r="K672" s="7">
        <f>I672/MAX(I$2:I672)-1</f>
        <v>-0.20625307543813098</v>
      </c>
      <c r="L672" s="7">
        <f>J672/MAX(J$2:J672)-1</f>
        <v>-0.12347174382073556</v>
      </c>
    </row>
    <row r="673" spans="1:12" x14ac:dyDescent="0.25">
      <c r="A673" s="1">
        <v>44771</v>
      </c>
      <c r="B673" s="9">
        <v>203.05</v>
      </c>
      <c r="C673" s="9">
        <f>AVERAGE(B624:B673)</f>
        <v>217.23159999999996</v>
      </c>
      <c r="D673" s="9">
        <f>AVERAGE(B474:B673)</f>
        <v>224.10074999999995</v>
      </c>
      <c r="E673" s="7">
        <f>IF(B672=0,0,(B673-B672)/B672)</f>
        <v>-3.1711969480209719E-2</v>
      </c>
      <c r="F673">
        <f>IF(C673&gt;D673,1,0)</f>
        <v>0</v>
      </c>
      <c r="G673" t="str">
        <f>IF(F673&gt;F672,"BUY",IF(F673&lt;F672,"SELL","HOLD"))</f>
        <v>HOLD</v>
      </c>
      <c r="H673" s="7">
        <f>F672*E673</f>
        <v>0</v>
      </c>
      <c r="I673" s="12">
        <f>I672*(1+E673)</f>
        <v>1.1450403203067736</v>
      </c>
      <c r="J673" s="12">
        <f>J672*(1+H673)</f>
        <v>1.3063124048062273</v>
      </c>
      <c r="K673" s="7">
        <f>I673/MAX(I$2:I673)-1</f>
        <v>-0.23142435368484715</v>
      </c>
      <c r="L673" s="7">
        <f>J673/MAX(J$2:J673)-1</f>
        <v>-0.12347174382073556</v>
      </c>
    </row>
    <row r="674" spans="1:12" x14ac:dyDescent="0.25">
      <c r="A674" s="1">
        <v>44774</v>
      </c>
      <c r="B674" s="9">
        <v>201.88</v>
      </c>
      <c r="C674" s="9">
        <f>AVERAGE(B625:B674)</f>
        <v>216.72599999999994</v>
      </c>
      <c r="D674" s="9">
        <f>AVERAGE(B475:B674)</f>
        <v>223.93069999999992</v>
      </c>
      <c r="E674" s="7">
        <f>IF(B673=0,0,(B674-B673)/B673)</f>
        <v>-5.7621275547895387E-3</v>
      </c>
      <c r="F674">
        <f>IF(C674&gt;D674,1,0)</f>
        <v>0</v>
      </c>
      <c r="G674" t="str">
        <f>IF(F674&gt;F673,"BUY",IF(F674&lt;F673,"SELL","HOLD"))</f>
        <v>HOLD</v>
      </c>
      <c r="H674" s="7">
        <f>F673*E674</f>
        <v>0</v>
      </c>
      <c r="I674" s="12">
        <f>I673*(1+E674)</f>
        <v>1.138442451925789</v>
      </c>
      <c r="J674" s="12">
        <f>J673*(1+H674)</f>
        <v>1.3063124048062273</v>
      </c>
      <c r="K674" s="7">
        <f>I674/MAX(I$2:I674)-1</f>
        <v>-0.23585298459441983</v>
      </c>
      <c r="L674" s="7">
        <f>J674/MAX(J$2:J674)-1</f>
        <v>-0.12347174382073556</v>
      </c>
    </row>
    <row r="675" spans="1:12" x14ac:dyDescent="0.25">
      <c r="A675" s="1">
        <v>44775</v>
      </c>
      <c r="B675" s="9">
        <v>200.64</v>
      </c>
      <c r="C675" s="9">
        <f>AVERAGE(B626:B675)</f>
        <v>216.10659999999996</v>
      </c>
      <c r="D675" s="9">
        <f>AVERAGE(B476:B675)</f>
        <v>223.73714999999993</v>
      </c>
      <c r="E675" s="7">
        <f>IF(B674=0,0,(B675-B674)/B674)</f>
        <v>-6.1422627303348975E-3</v>
      </c>
      <c r="F675">
        <f>IF(C675&gt;D675,1,0)</f>
        <v>0</v>
      </c>
      <c r="G675" t="str">
        <f>IF(F675&gt;F674,"BUY",IF(F675&lt;F674,"SELL","HOLD"))</f>
        <v>HOLD</v>
      </c>
      <c r="H675" s="7">
        <f>F674*E675</f>
        <v>0</v>
      </c>
      <c r="I675" s="12">
        <f>I674*(1+E675)</f>
        <v>1.1314498392826942</v>
      </c>
      <c r="J675" s="12">
        <f>J674*(1+H675)</f>
        <v>1.3063124048062273</v>
      </c>
      <c r="K675" s="7">
        <f>I675/MAX(I$2:I675)-1</f>
        <v>-0.2405465763276422</v>
      </c>
      <c r="L675" s="7">
        <f>J675/MAX(J$2:J675)-1</f>
        <v>-0.12347174382073556</v>
      </c>
    </row>
    <row r="676" spans="1:12" x14ac:dyDescent="0.25">
      <c r="A676" s="1">
        <v>44776</v>
      </c>
      <c r="B676" s="9">
        <v>196.27</v>
      </c>
      <c r="C676" s="9">
        <f>AVERAGE(B627:B676)</f>
        <v>215.29179999999997</v>
      </c>
      <c r="D676" s="9">
        <f>AVERAGE(B477:B676)</f>
        <v>223.50084999999987</v>
      </c>
      <c r="E676" s="7">
        <f>IF(B675=0,0,(B676-B675)/B675)</f>
        <v>-2.1780303030302914E-2</v>
      </c>
      <c r="F676">
        <f>IF(C676&gt;D676,1,0)</f>
        <v>0</v>
      </c>
      <c r="G676" t="str">
        <f>IF(F676&gt;F675,"BUY",IF(F676&lt;F675,"SELL","HOLD"))</f>
        <v>HOLD</v>
      </c>
      <c r="H676" s="7">
        <f>F675*E676</f>
        <v>0</v>
      </c>
      <c r="I676" s="12">
        <f>I675*(1+E676)</f>
        <v>1.1068065189195295</v>
      </c>
      <c r="J676" s="12">
        <f>J675*(1+H676)</f>
        <v>1.3063124048062273</v>
      </c>
      <c r="K676" s="7">
        <f>I676/MAX(I$2:I676)-1</f>
        <v>-0.25708770203262721</v>
      </c>
      <c r="L676" s="7">
        <f>J676/MAX(J$2:J676)-1</f>
        <v>-0.12347174382073556</v>
      </c>
    </row>
    <row r="677" spans="1:12" x14ac:dyDescent="0.25">
      <c r="A677" s="1">
        <v>44777</v>
      </c>
      <c r="B677" s="9">
        <v>193.87</v>
      </c>
      <c r="C677" s="9">
        <f>AVERAGE(B628:B677)</f>
        <v>214.46819999999997</v>
      </c>
      <c r="D677" s="9">
        <f>AVERAGE(B478:B677)</f>
        <v>223.25439999999989</v>
      </c>
      <c r="E677" s="7">
        <f>IF(B676=0,0,(B677-B676)/B676)</f>
        <v>-1.2228053192031414E-2</v>
      </c>
      <c r="F677">
        <f>IF(C677&gt;D677,1,0)</f>
        <v>0</v>
      </c>
      <c r="G677" t="str">
        <f>IF(F677&gt;F676,"BUY",IF(F677&lt;F676,"SELL","HOLD"))</f>
        <v>HOLD</v>
      </c>
      <c r="H677" s="7">
        <f>F676*E677</f>
        <v>0</v>
      </c>
      <c r="I677" s="12">
        <f>I676*(1+E677)</f>
        <v>1.0932724299328944</v>
      </c>
      <c r="J677" s="12">
        <f>J676*(1+H677)</f>
        <v>1.3063124048062273</v>
      </c>
      <c r="K677" s="7">
        <f>I677/MAX(I$2:I677)-1</f>
        <v>-0.26617207312918645</v>
      </c>
      <c r="L677" s="7">
        <f>J677/MAX(J$2:J677)-1</f>
        <v>-0.12347174382073556</v>
      </c>
    </row>
    <row r="678" spans="1:12" x14ac:dyDescent="0.25">
      <c r="A678" s="1">
        <v>44778</v>
      </c>
      <c r="B678" s="9">
        <v>190.53</v>
      </c>
      <c r="C678" s="9">
        <f>AVERAGE(B629:B678)</f>
        <v>213.65040000000002</v>
      </c>
      <c r="D678" s="9">
        <f>AVERAGE(B479:B678)</f>
        <v>222.98299999999989</v>
      </c>
      <c r="E678" s="7">
        <f>IF(B677=0,0,(B678-B677)/B677)</f>
        <v>-1.7228039407850639E-2</v>
      </c>
      <c r="F678">
        <f>IF(C678&gt;D678,1,0)</f>
        <v>0</v>
      </c>
      <c r="G678" t="str">
        <f>IF(F678&gt;F677,"BUY",IF(F678&lt;F677,"SELL","HOLD"))</f>
        <v>HOLD</v>
      </c>
      <c r="H678" s="7">
        <f>F677*E678</f>
        <v>0</v>
      </c>
      <c r="I678" s="12">
        <f>I677*(1+E678)</f>
        <v>1.0744374894264939</v>
      </c>
      <c r="J678" s="12">
        <f>J677*(1+H678)</f>
        <v>1.3063124048062273</v>
      </c>
      <c r="K678" s="7">
        <f>I678/MAX(I$2:I678)-1</f>
        <v>-0.27881448957189825</v>
      </c>
      <c r="L678" s="7">
        <f>J678/MAX(J$2:J678)-1</f>
        <v>-0.12347174382073556</v>
      </c>
    </row>
    <row r="679" spans="1:12" x14ac:dyDescent="0.25">
      <c r="A679" s="1">
        <v>44781</v>
      </c>
      <c r="B679" s="9">
        <v>195.42</v>
      </c>
      <c r="C679" s="9">
        <f>AVERAGE(B630:B679)</f>
        <v>212.94200000000001</v>
      </c>
      <c r="D679" s="9">
        <f>AVERAGE(B480:B679)</f>
        <v>222.73099999999988</v>
      </c>
      <c r="E679" s="7">
        <f>IF(B678=0,0,(B679-B678)/B678)</f>
        <v>2.5665249566997252E-2</v>
      </c>
      <c r="F679">
        <f>IF(C679&gt;D679,1,0)</f>
        <v>0</v>
      </c>
      <c r="G679" t="str">
        <f>IF(F679&gt;F678,"BUY",IF(F679&lt;F678,"SELL","HOLD"))</f>
        <v>HOLD</v>
      </c>
      <c r="H679" s="7">
        <f>F678*E679</f>
        <v>0</v>
      </c>
      <c r="I679" s="12">
        <f>I678*(1+E679)</f>
        <v>1.1020131957367629</v>
      </c>
      <c r="J679" s="12">
        <f>J678*(1+H679)</f>
        <v>1.3063124048062273</v>
      </c>
      <c r="K679" s="7">
        <f>I679/MAX(I$2:I679)-1</f>
        <v>-0.26030508346265857</v>
      </c>
      <c r="L679" s="7">
        <f>J679/MAX(J$2:J679)-1</f>
        <v>-0.12347174382073556</v>
      </c>
    </row>
    <row r="680" spans="1:12" x14ac:dyDescent="0.25">
      <c r="A680" s="1">
        <v>44782</v>
      </c>
      <c r="B680" s="9">
        <v>198.04</v>
      </c>
      <c r="C680" s="9">
        <f>AVERAGE(B631:B680)</f>
        <v>212.28460000000004</v>
      </c>
      <c r="D680" s="9">
        <f>AVERAGE(B481:B680)</f>
        <v>222.45299999999989</v>
      </c>
      <c r="E680" s="7">
        <f>IF(B679=0,0,(B680-B679)/B679)</f>
        <v>1.3407020775765043E-2</v>
      </c>
      <c r="F680">
        <f>IF(C680&gt;D680,1,0)</f>
        <v>0</v>
      </c>
      <c r="G680" t="str">
        <f>IF(F680&gt;F679,"BUY",IF(F680&lt;F679,"SELL","HOLD"))</f>
        <v>HOLD</v>
      </c>
      <c r="H680" s="7">
        <f>F679*E680</f>
        <v>0</v>
      </c>
      <c r="I680" s="12">
        <f>I679*(1+E680)</f>
        <v>1.1167879095471729</v>
      </c>
      <c r="J680" s="12">
        <f>J679*(1+H680)</f>
        <v>1.3063124048062273</v>
      </c>
      <c r="K680" s="7">
        <f>I680/MAX(I$2:I680)-1</f>
        <v>-0.25038797834891469</v>
      </c>
      <c r="L680" s="7">
        <f>J680/MAX(J$2:J680)-1</f>
        <v>-0.12347174382073556</v>
      </c>
    </row>
    <row r="681" spans="1:12" x14ac:dyDescent="0.25">
      <c r="A681" s="1">
        <v>44783</v>
      </c>
      <c r="B681" s="9">
        <v>201.71</v>
      </c>
      <c r="C681" s="9">
        <f>AVERAGE(B632:B681)</f>
        <v>211.62780000000004</v>
      </c>
      <c r="D681" s="9">
        <f>AVERAGE(B482:B681)</f>
        <v>222.17794999999987</v>
      </c>
      <c r="E681" s="7">
        <f>IF(B680=0,0,(B681-B680)/B680)</f>
        <v>1.8531609775802951E-2</v>
      </c>
      <c r="F681">
        <f>IF(C681&gt;D681,1,0)</f>
        <v>0</v>
      </c>
      <c r="G681" t="str">
        <f>IF(F681&gt;F680,"BUY",IF(F681&lt;F680,"SELL","HOLD"))</f>
        <v>HOLD</v>
      </c>
      <c r="H681" s="7">
        <f>F680*E681</f>
        <v>0</v>
      </c>
      <c r="I681" s="12">
        <f>I680*(1+E681)</f>
        <v>1.1374837872892358</v>
      </c>
      <c r="J681" s="12">
        <f>J680*(1+H681)</f>
        <v>1.3063124048062273</v>
      </c>
      <c r="K681" s="7">
        <f>I681/MAX(I$2:I681)-1</f>
        <v>-0.23649646088042608</v>
      </c>
      <c r="L681" s="7">
        <f>J681/MAX(J$2:J681)-1</f>
        <v>-0.12347174382073556</v>
      </c>
    </row>
    <row r="682" spans="1:12" x14ac:dyDescent="0.25">
      <c r="A682" s="1">
        <v>44784</v>
      </c>
      <c r="B682" s="9">
        <v>203.77</v>
      </c>
      <c r="C682" s="9">
        <f>AVERAGE(B633:B682)</f>
        <v>211.13420000000005</v>
      </c>
      <c r="D682" s="9">
        <f>AVERAGE(B483:B682)</f>
        <v>221.91349999999983</v>
      </c>
      <c r="E682" s="7">
        <f>IF(B681=0,0,(B682-B681)/B681)</f>
        <v>1.0212681572554668E-2</v>
      </c>
      <c r="F682">
        <f>IF(C682&gt;D682,1,0)</f>
        <v>0</v>
      </c>
      <c r="G682" t="str">
        <f>IF(F682&gt;F681,"BUY",IF(F682&lt;F681,"SELL","HOLD"))</f>
        <v>HOLD</v>
      </c>
      <c r="H682" s="7">
        <f>F681*E682</f>
        <v>0</v>
      </c>
      <c r="I682" s="12">
        <f>I681*(1+E682)</f>
        <v>1.1491005470027644</v>
      </c>
      <c r="J682" s="12">
        <f>J681*(1+H682)</f>
        <v>1.3063124048062273</v>
      </c>
      <c r="K682" s="7">
        <f>I682/MAX(I$2:I682)-1</f>
        <v>-0.22869904235587923</v>
      </c>
      <c r="L682" s="7">
        <f>J682/MAX(J$2:J682)-1</f>
        <v>-0.12347174382073556</v>
      </c>
    </row>
    <row r="683" spans="1:12" x14ac:dyDescent="0.25">
      <c r="A683" s="1">
        <v>44785</v>
      </c>
      <c r="B683" s="9">
        <v>200.2</v>
      </c>
      <c r="C683" s="9">
        <f>AVERAGE(B634:B683)</f>
        <v>210.46700000000007</v>
      </c>
      <c r="D683" s="9">
        <f>AVERAGE(B484:B683)</f>
        <v>221.64219999999983</v>
      </c>
      <c r="E683" s="7">
        <f>IF(B682=0,0,(B683-B682)/B682)</f>
        <v>-1.7519752662315459E-2</v>
      </c>
      <c r="F683">
        <f>IF(C683&gt;D683,1,0)</f>
        <v>0</v>
      </c>
      <c r="G683" t="str">
        <f>IF(F683&gt;F682,"BUY",IF(F683&lt;F682,"SELL","HOLD"))</f>
        <v>HOLD</v>
      </c>
      <c r="H683" s="7">
        <f>F682*E683</f>
        <v>0</v>
      </c>
      <c r="I683" s="12">
        <f>I682*(1+E683)</f>
        <v>1.1289685896351447</v>
      </c>
      <c r="J683" s="12">
        <f>J682*(1+H683)</f>
        <v>1.3063124048062273</v>
      </c>
      <c r="K683" s="7">
        <f>I683/MAX(I$2:I683)-1</f>
        <v>-0.24221204436201116</v>
      </c>
      <c r="L683" s="7">
        <f>J683/MAX(J$2:J683)-1</f>
        <v>-0.12347174382073556</v>
      </c>
    </row>
    <row r="684" spans="1:12" x14ac:dyDescent="0.25">
      <c r="A684" s="1">
        <v>44788</v>
      </c>
      <c r="B684" s="9">
        <v>198.49</v>
      </c>
      <c r="C684" s="9">
        <f>AVERAGE(B635:B684)</f>
        <v>209.77940000000007</v>
      </c>
      <c r="D684" s="9">
        <f>AVERAGE(B485:B684)</f>
        <v>221.38154999999981</v>
      </c>
      <c r="E684" s="7">
        <f>IF(B683=0,0,(B684-B683)/B683)</f>
        <v>-8.5414585414584389E-3</v>
      </c>
      <c r="F684">
        <f>IF(C684&gt;D684,1,0)</f>
        <v>0</v>
      </c>
      <c r="G684" t="str">
        <f>IF(F684&gt;F683,"BUY",IF(F684&lt;F683,"SELL","HOLD"))</f>
        <v>HOLD</v>
      </c>
      <c r="H684" s="7">
        <f>F683*E684</f>
        <v>0</v>
      </c>
      <c r="I684" s="12">
        <f>I683*(1+E684)</f>
        <v>1.1193255512321671</v>
      </c>
      <c r="J684" s="12">
        <f>J683*(1+H684)</f>
        <v>1.3063124048062273</v>
      </c>
      <c r="K684" s="7">
        <f>I684/MAX(I$2:I684)-1</f>
        <v>-0.2486846587683097</v>
      </c>
      <c r="L684" s="7">
        <f>J684/MAX(J$2:J684)-1</f>
        <v>-0.12347174382073556</v>
      </c>
    </row>
    <row r="685" spans="1:12" x14ac:dyDescent="0.25">
      <c r="A685" s="1">
        <v>44789</v>
      </c>
      <c r="B685" s="9">
        <v>199.84</v>
      </c>
      <c r="C685" s="9">
        <f>AVERAGE(B636:B685)</f>
        <v>209.15160000000012</v>
      </c>
      <c r="D685" s="9">
        <f>AVERAGE(B486:B685)</f>
        <v>221.12379999999979</v>
      </c>
      <c r="E685" s="7">
        <f>IF(B684=0,0,(B685-B684)/B684)</f>
        <v>6.8013501939644021E-3</v>
      </c>
      <c r="F685">
        <f>IF(C685&gt;D685,1,0)</f>
        <v>0</v>
      </c>
      <c r="G685" t="str">
        <f>IF(F685&gt;F684,"BUY",IF(F685&lt;F684,"SELL","HOLD"))</f>
        <v>HOLD</v>
      </c>
      <c r="H685" s="7">
        <f>F684*E685</f>
        <v>0</v>
      </c>
      <c r="I685" s="12">
        <f>I684*(1+E685)</f>
        <v>1.1269384762871493</v>
      </c>
      <c r="J685" s="12">
        <f>J684*(1+H685)</f>
        <v>1.3063124048062273</v>
      </c>
      <c r="K685" s="7">
        <f>I685/MAX(I$2:I685)-1</f>
        <v>-0.24357470002649517</v>
      </c>
      <c r="L685" s="7">
        <f>J685/MAX(J$2:J685)-1</f>
        <v>-0.12347174382073556</v>
      </c>
    </row>
    <row r="686" spans="1:12" x14ac:dyDescent="0.25">
      <c r="A686" s="1">
        <v>44790</v>
      </c>
      <c r="B686" s="9">
        <v>196.05</v>
      </c>
      <c r="C686" s="9">
        <f>AVERAGE(B637:B686)</f>
        <v>208.52080000000009</v>
      </c>
      <c r="D686" s="9">
        <f>AVERAGE(B487:B686)</f>
        <v>220.85534999999979</v>
      </c>
      <c r="E686" s="7">
        <f>IF(B685=0,0,(B686-B685)/B685)</f>
        <v>-1.8965172137710127E-2</v>
      </c>
      <c r="F686">
        <f>IF(C686&gt;D686,1,0)</f>
        <v>0</v>
      </c>
      <c r="G686" t="str">
        <f>IF(F686&gt;F685,"BUY",IF(F686&lt;F685,"SELL","HOLD"))</f>
        <v>HOLD</v>
      </c>
      <c r="H686" s="7">
        <f>F685*E686</f>
        <v>0</v>
      </c>
      <c r="I686" s="12">
        <f>I685*(1+E686)</f>
        <v>1.1055658940957547</v>
      </c>
      <c r="J686" s="12">
        <f>J685*(1+H686)</f>
        <v>1.3063124048062273</v>
      </c>
      <c r="K686" s="7">
        <f>I686/MAX(I$2:I686)-1</f>
        <v>-0.25792043604981174</v>
      </c>
      <c r="L686" s="7">
        <f>J686/MAX(J$2:J686)-1</f>
        <v>-0.12347174382073556</v>
      </c>
    </row>
    <row r="687" spans="1:12" x14ac:dyDescent="0.25">
      <c r="A687" s="1">
        <v>44791</v>
      </c>
      <c r="B687" s="9">
        <v>198.03</v>
      </c>
      <c r="C687" s="9">
        <f>AVERAGE(B638:B687)</f>
        <v>208.04540000000011</v>
      </c>
      <c r="D687" s="9">
        <f>AVERAGE(B488:B687)</f>
        <v>220.6133499999998</v>
      </c>
      <c r="E687" s="7">
        <f>IF(B686=0,0,(B687-B686)/B686)</f>
        <v>1.0099464422341187E-2</v>
      </c>
      <c r="F687">
        <f>IF(C687&gt;D687,1,0)</f>
        <v>0</v>
      </c>
      <c r="G687" t="str">
        <f>IF(F687&gt;F686,"BUY",IF(F687&lt;F686,"SELL","HOLD"))</f>
        <v>HOLD</v>
      </c>
      <c r="H687" s="7">
        <f>F686*E687</f>
        <v>0</v>
      </c>
      <c r="I687" s="12">
        <f>I686*(1+E687)</f>
        <v>1.1167315175097285</v>
      </c>
      <c r="J687" s="12">
        <f>J686*(1+H687)</f>
        <v>1.3063124048062273</v>
      </c>
      <c r="K687" s="7">
        <f>I687/MAX(I$2:I687)-1</f>
        <v>-0.25042582989515039</v>
      </c>
      <c r="L687" s="7">
        <f>J687/MAX(J$2:J687)-1</f>
        <v>-0.12347174382073556</v>
      </c>
    </row>
    <row r="688" spans="1:12" x14ac:dyDescent="0.25">
      <c r="A688" s="1">
        <v>44792</v>
      </c>
      <c r="B688" s="9">
        <v>197.19</v>
      </c>
      <c r="C688" s="9">
        <f>AVERAGE(B639:B688)</f>
        <v>207.50100000000012</v>
      </c>
      <c r="D688" s="9">
        <f>AVERAGE(B489:B688)</f>
        <v>220.37384999999983</v>
      </c>
      <c r="E688" s="7">
        <f>IF(B687=0,0,(B688-B687)/B687)</f>
        <v>-4.241781548250282E-3</v>
      </c>
      <c r="F688">
        <f>IF(C688&gt;D688,1,0)</f>
        <v>0</v>
      </c>
      <c r="G688" t="str">
        <f>IF(F688&gt;F687,"BUY",IF(F688&lt;F687,"SELL","HOLD"))</f>
        <v>HOLD</v>
      </c>
      <c r="H688" s="7">
        <f>F687*E688</f>
        <v>0</v>
      </c>
      <c r="I688" s="12">
        <f>I687*(1+E688)</f>
        <v>1.1119945863644063</v>
      </c>
      <c r="J688" s="12">
        <f>J687*(1+H688)</f>
        <v>1.3063124048062273</v>
      </c>
      <c r="K688" s="7">
        <f>I688/MAX(I$2:I688)-1</f>
        <v>-0.25360535977894616</v>
      </c>
      <c r="L688" s="7">
        <f>J688/MAX(J$2:J688)-1</f>
        <v>-0.12347174382073556</v>
      </c>
    </row>
    <row r="689" spans="1:12" x14ac:dyDescent="0.25">
      <c r="A689" s="1">
        <v>44795</v>
      </c>
      <c r="B689" s="9">
        <v>195.97</v>
      </c>
      <c r="C689" s="9">
        <f>AVERAGE(B640:B689)</f>
        <v>206.93000000000006</v>
      </c>
      <c r="D689" s="9">
        <f>AVERAGE(B490:B689)</f>
        <v>220.1402999999998</v>
      </c>
      <c r="E689" s="7">
        <f>IF(B688=0,0,(B689-B688)/B688)</f>
        <v>-6.186926314721836E-3</v>
      </c>
      <c r="F689">
        <f>IF(C689&gt;D689,1,0)</f>
        <v>0</v>
      </c>
      <c r="G689" t="str">
        <f>IF(F689&gt;F688,"BUY",IF(F689&lt;F688,"SELL","HOLD"))</f>
        <v>HOLD</v>
      </c>
      <c r="H689" s="7">
        <f>F688*E689</f>
        <v>0</v>
      </c>
      <c r="I689" s="12">
        <f>I688*(1+E689)</f>
        <v>1.1051147577962002</v>
      </c>
      <c r="J689" s="12">
        <f>J688*(1+H689)</f>
        <v>1.3063124048062273</v>
      </c>
      <c r="K689" s="7">
        <f>I689/MAX(I$2:I689)-1</f>
        <v>-0.25822324841969713</v>
      </c>
      <c r="L689" s="7">
        <f>J689/MAX(J$2:J689)-1</f>
        <v>-0.12347174382073556</v>
      </c>
    </row>
    <row r="690" spans="1:12" x14ac:dyDescent="0.25">
      <c r="A690" s="1">
        <v>44796</v>
      </c>
      <c r="B690" s="9">
        <v>197.94</v>
      </c>
      <c r="C690" s="9">
        <f>AVERAGE(B641:B690)</f>
        <v>206.48800000000006</v>
      </c>
      <c r="D690" s="9">
        <f>AVERAGE(B491:B690)</f>
        <v>219.89489999999984</v>
      </c>
      <c r="E690" s="7">
        <f>IF(B689=0,0,(B690-B689)/B689)</f>
        <v>1.0052559065163029E-2</v>
      </c>
      <c r="F690">
        <f>IF(C690&gt;D690,1,0)</f>
        <v>0</v>
      </c>
      <c r="G690" t="str">
        <f>IF(F690&gt;F689,"BUY",IF(F690&lt;F689,"SELL","HOLD"))</f>
        <v>HOLD</v>
      </c>
      <c r="H690" s="7">
        <f>F689*E690</f>
        <v>0</v>
      </c>
      <c r="I690" s="12">
        <f>I689*(1+E690)</f>
        <v>1.1162239891727297</v>
      </c>
      <c r="J690" s="12">
        <f>J689*(1+H690)</f>
        <v>1.3063124048062273</v>
      </c>
      <c r="K690" s="7">
        <f>I690/MAX(I$2:I690)-1</f>
        <v>-0.25076649381127136</v>
      </c>
      <c r="L690" s="7">
        <f>J690/MAX(J$2:J690)-1</f>
        <v>-0.12347174382073556</v>
      </c>
    </row>
    <row r="691" spans="1:12" x14ac:dyDescent="0.25">
      <c r="A691" s="1">
        <v>44797</v>
      </c>
      <c r="B691" s="9">
        <v>199.14</v>
      </c>
      <c r="C691" s="9">
        <f>AVERAGE(B642:B691)</f>
        <v>206.15820000000008</v>
      </c>
      <c r="D691" s="9">
        <f>AVERAGE(B492:B691)</f>
        <v>219.64339999999982</v>
      </c>
      <c r="E691" s="7">
        <f>IF(B690=0,0,(B691-B690)/B690)</f>
        <v>6.0624431645952747E-3</v>
      </c>
      <c r="F691">
        <f>IF(C691&gt;D691,1,0)</f>
        <v>0</v>
      </c>
      <c r="G691" t="str">
        <f>IF(F691&gt;F690,"BUY",IF(F691&lt;F690,"SELL","HOLD"))</f>
        <v>HOLD</v>
      </c>
      <c r="H691" s="7">
        <f>F690*E691</f>
        <v>0</v>
      </c>
      <c r="I691" s="12">
        <f>I690*(1+E691)</f>
        <v>1.1229910336660471</v>
      </c>
      <c r="J691" s="12">
        <f>J690*(1+H691)</f>
        <v>1.3063124048062273</v>
      </c>
      <c r="K691" s="7">
        <f>I691/MAX(I$2:I691)-1</f>
        <v>-0.2462243082629918</v>
      </c>
      <c r="L691" s="7">
        <f>J691/MAX(J$2:J691)-1</f>
        <v>-0.12347174382073556</v>
      </c>
    </row>
    <row r="692" spans="1:12" x14ac:dyDescent="0.25">
      <c r="A692" s="1">
        <v>44798</v>
      </c>
      <c r="B692" s="9">
        <v>197.94</v>
      </c>
      <c r="C692" s="9">
        <f>AVERAGE(B643:B692)</f>
        <v>205.82860000000008</v>
      </c>
      <c r="D692" s="9">
        <f>AVERAGE(B493:B692)</f>
        <v>219.38474999999983</v>
      </c>
      <c r="E692" s="7">
        <f>IF(B691=0,0,(B692-B691)/B691)</f>
        <v>-6.0259114191020821E-3</v>
      </c>
      <c r="F692">
        <f>IF(C692&gt;D692,1,0)</f>
        <v>0</v>
      </c>
      <c r="G692" t="str">
        <f>IF(F692&gt;F691,"BUY",IF(F692&lt;F691,"SELL","HOLD"))</f>
        <v>HOLD</v>
      </c>
      <c r="H692" s="7">
        <f>F691*E692</f>
        <v>0</v>
      </c>
      <c r="I692" s="12">
        <f>I691*(1+E692)</f>
        <v>1.1162239891727297</v>
      </c>
      <c r="J692" s="12">
        <f>J691*(1+H692)</f>
        <v>1.3063124048062273</v>
      </c>
      <c r="K692" s="7">
        <f>I692/MAX(I$2:I692)-1</f>
        <v>-0.25076649381127136</v>
      </c>
      <c r="L692" s="7">
        <f>J692/MAX(J$2:J692)-1</f>
        <v>-0.12347174382073556</v>
      </c>
    </row>
    <row r="693" spans="1:12" x14ac:dyDescent="0.25">
      <c r="A693" s="1">
        <v>44799</v>
      </c>
      <c r="B693" s="9">
        <v>201.27</v>
      </c>
      <c r="C693" s="9">
        <f>AVERAGE(B644:B693)</f>
        <v>205.46080000000009</v>
      </c>
      <c r="D693" s="9">
        <f>AVERAGE(B494:B693)</f>
        <v>219.12299999999982</v>
      </c>
      <c r="E693" s="7">
        <f>IF(B692=0,0,(B693-B692)/B692)</f>
        <v>1.6823279781752111E-2</v>
      </c>
      <c r="F693">
        <f>IF(C693&gt;D693,1,0)</f>
        <v>0</v>
      </c>
      <c r="G693" t="str">
        <f>IF(F693&gt;F692,"BUY",IF(F693&lt;F692,"SELL","HOLD"))</f>
        <v>HOLD</v>
      </c>
      <c r="H693" s="7">
        <f>F692*E693</f>
        <v>0</v>
      </c>
      <c r="I693" s="12">
        <f>I692*(1+E693)</f>
        <v>1.1350025376416859</v>
      </c>
      <c r="J693" s="12">
        <f>J692*(1+H693)</f>
        <v>1.3063124048062273</v>
      </c>
      <c r="K693" s="7">
        <f>I693/MAX(I$2:I693)-1</f>
        <v>-0.23816192891479537</v>
      </c>
      <c r="L693" s="7">
        <f>J693/MAX(J$2:J693)-1</f>
        <v>-0.12347174382073556</v>
      </c>
    </row>
    <row r="694" spans="1:12" x14ac:dyDescent="0.25">
      <c r="A694" s="1">
        <v>44802</v>
      </c>
      <c r="B694" s="9">
        <v>197.88</v>
      </c>
      <c r="C694" s="9">
        <f>AVERAGE(B645:B694)</f>
        <v>205.04500000000007</v>
      </c>
      <c r="D694" s="9">
        <f>AVERAGE(B495:B694)</f>
        <v>218.8420499999998</v>
      </c>
      <c r="E694" s="7">
        <f>IF(B693=0,0,(B694-B693)/B693)</f>
        <v>-1.6843046653748767E-2</v>
      </c>
      <c r="F694">
        <f>IF(C694&gt;D694,1,0)</f>
        <v>0</v>
      </c>
      <c r="G694" t="str">
        <f>IF(F694&gt;F693,"BUY",IF(F694&lt;F693,"SELL","HOLD"))</f>
        <v>HOLD</v>
      </c>
      <c r="H694" s="7">
        <f>F693*E694</f>
        <v>0</v>
      </c>
      <c r="I694" s="12">
        <f>I693*(1+E694)</f>
        <v>1.1158856369480636</v>
      </c>
      <c r="J694" s="12">
        <f>J693*(1+H694)</f>
        <v>1.3063124048062273</v>
      </c>
      <c r="K694" s="7">
        <f>I694/MAX(I$2:I694)-1</f>
        <v>-0.25099360308868546</v>
      </c>
      <c r="L694" s="7">
        <f>J694/MAX(J$2:J694)-1</f>
        <v>-0.12347174382073556</v>
      </c>
    </row>
    <row r="695" spans="1:12" x14ac:dyDescent="0.25">
      <c r="A695" s="1">
        <v>44803</v>
      </c>
      <c r="B695" s="9">
        <v>199.59</v>
      </c>
      <c r="C695" s="9">
        <f>AVERAGE(B646:B695)</f>
        <v>204.76460000000003</v>
      </c>
      <c r="D695" s="9">
        <f>AVERAGE(B496:B695)</f>
        <v>218.57929999999982</v>
      </c>
      <c r="E695" s="7">
        <f>IF(B694=0,0,(B695-B694)/B694)</f>
        <v>8.6416009702850616E-3</v>
      </c>
      <c r="F695">
        <f>IF(C695&gt;D695,1,0)</f>
        <v>0</v>
      </c>
      <c r="G695" t="str">
        <f>IF(F695&gt;F694,"BUY",IF(F695&lt;F694,"SELL","HOLD"))</f>
        <v>HOLD</v>
      </c>
      <c r="H695" s="7">
        <f>F694*E695</f>
        <v>0</v>
      </c>
      <c r="I695" s="12">
        <f>I694*(1+E695)</f>
        <v>1.1255286753510412</v>
      </c>
      <c r="J695" s="12">
        <f>J694*(1+H695)</f>
        <v>1.3063124048062273</v>
      </c>
      <c r="K695" s="7">
        <f>I695/MAX(I$2:I695)-1</f>
        <v>-0.24452098868238692</v>
      </c>
      <c r="L695" s="7">
        <f>J695/MAX(J$2:J695)-1</f>
        <v>-0.12347174382073556</v>
      </c>
    </row>
    <row r="696" spans="1:12" x14ac:dyDescent="0.25">
      <c r="A696" s="1">
        <v>44804</v>
      </c>
      <c r="B696" s="9">
        <v>201.25</v>
      </c>
      <c r="C696" s="9">
        <f>AVERAGE(B647:B696)</f>
        <v>204.53560000000004</v>
      </c>
      <c r="D696" s="9">
        <f>AVERAGE(B497:B696)</f>
        <v>218.30439999999976</v>
      </c>
      <c r="E696" s="7">
        <f>IF(B695=0,0,(B696-B695)/B695)</f>
        <v>8.3170499524024069E-3</v>
      </c>
      <c r="F696">
        <f>IF(C696&gt;D696,1,0)</f>
        <v>0</v>
      </c>
      <c r="G696" t="str">
        <f>IF(F696&gt;F695,"BUY",IF(F696&lt;F695,"SELL","HOLD"))</f>
        <v>HOLD</v>
      </c>
      <c r="H696" s="7">
        <f>F695*E696</f>
        <v>0</v>
      </c>
      <c r="I696" s="12">
        <f>I695*(1+E696)</f>
        <v>1.134889753566797</v>
      </c>
      <c r="J696" s="12">
        <f>J695*(1+H696)</f>
        <v>1.3063124048062273</v>
      </c>
      <c r="K696" s="7">
        <f>I696/MAX(I$2:I696)-1</f>
        <v>-0.23823763200726689</v>
      </c>
      <c r="L696" s="7">
        <f>J696/MAX(J$2:J696)-1</f>
        <v>-0.12347174382073556</v>
      </c>
    </row>
    <row r="697" spans="1:12" x14ac:dyDescent="0.25">
      <c r="A697" s="1">
        <v>44805</v>
      </c>
      <c r="B697" s="9">
        <v>200.2</v>
      </c>
      <c r="C697" s="9">
        <f>AVERAGE(B648:B697)</f>
        <v>204.30580000000006</v>
      </c>
      <c r="D697" s="9">
        <f>AVERAGE(B498:B697)</f>
        <v>218.01609999999974</v>
      </c>
      <c r="E697" s="7">
        <f>IF(B696=0,0,(B697-B696)/B696)</f>
        <v>-5.2173913043478829E-3</v>
      </c>
      <c r="F697">
        <f>IF(C697&gt;D697,1,0)</f>
        <v>0</v>
      </c>
      <c r="G697" t="str">
        <f>IF(F697&gt;F696,"BUY",IF(F697&lt;F696,"SELL","HOLD"))</f>
        <v>HOLD</v>
      </c>
      <c r="H697" s="7">
        <f>F696*E697</f>
        <v>0</v>
      </c>
      <c r="I697" s="12">
        <f>I696*(1+E697)</f>
        <v>1.1289685896351442</v>
      </c>
      <c r="J697" s="12">
        <f>J696*(1+H697)</f>
        <v>1.3063124048062273</v>
      </c>
      <c r="K697" s="7">
        <f>I697/MAX(I$2:I697)-1</f>
        <v>-0.24221204436201149</v>
      </c>
      <c r="L697" s="7">
        <f>J697/MAX(J$2:J697)-1</f>
        <v>-0.12347174382073556</v>
      </c>
    </row>
    <row r="698" spans="1:12" x14ac:dyDescent="0.25">
      <c r="A698" s="1">
        <v>44806</v>
      </c>
      <c r="B698" s="9">
        <v>201.05</v>
      </c>
      <c r="C698" s="9">
        <f>AVERAGE(B649:B698)</f>
        <v>204.26660000000004</v>
      </c>
      <c r="D698" s="9">
        <f>AVERAGE(B499:B698)</f>
        <v>217.74414999999979</v>
      </c>
      <c r="E698" s="7">
        <f>IF(B697=0,0,(B698-B697)/B697)</f>
        <v>4.2457542457543596E-3</v>
      </c>
      <c r="F698">
        <f>IF(C698&gt;D698,1,0)</f>
        <v>0</v>
      </c>
      <c r="G698" t="str">
        <f>IF(F698&gt;F697,"BUY",IF(F698&lt;F697,"SELL","HOLD"))</f>
        <v>HOLD</v>
      </c>
      <c r="H698" s="7">
        <f>F697*E698</f>
        <v>0</v>
      </c>
      <c r="I698" s="12">
        <f>I697*(1+E698)</f>
        <v>1.1337619128179111</v>
      </c>
      <c r="J698" s="12">
        <f>J697*(1+H698)</f>
        <v>1.3063124048062273</v>
      </c>
      <c r="K698" s="7">
        <f>I698/MAX(I$2:I698)-1</f>
        <v>-0.23899466293197991</v>
      </c>
      <c r="L698" s="7">
        <f>J698/MAX(J$2:J698)-1</f>
        <v>-0.12347174382073556</v>
      </c>
    </row>
    <row r="699" spans="1:12" x14ac:dyDescent="0.25">
      <c r="A699" s="1">
        <v>44809</v>
      </c>
      <c r="B699" s="9">
        <v>197.16</v>
      </c>
      <c r="C699" s="9">
        <f>AVERAGE(B650:B699)</f>
        <v>204.15540000000001</v>
      </c>
      <c r="D699" s="9">
        <f>AVERAGE(B500:B699)</f>
        <v>217.45389999999981</v>
      </c>
      <c r="E699" s="7">
        <f>IF(B698=0,0,(B699-B698)/B698)</f>
        <v>-1.9348420790848121E-2</v>
      </c>
      <c r="F699">
        <f>IF(C699&gt;D699,1,0)</f>
        <v>0</v>
      </c>
      <c r="G699" t="str">
        <f>IF(F699&gt;F698,"BUY",IF(F699&lt;F698,"SELL","HOLD"))</f>
        <v>HOLD</v>
      </c>
      <c r="H699" s="7">
        <f>F698*E699</f>
        <v>0</v>
      </c>
      <c r="I699" s="12">
        <f>I698*(1+E699)</f>
        <v>1.1118254102520733</v>
      </c>
      <c r="J699" s="12">
        <f>J698*(1+H699)</f>
        <v>1.3063124048062273</v>
      </c>
      <c r="K699" s="7">
        <f>I699/MAX(I$2:I699)-1</f>
        <v>-0.25371891441765315</v>
      </c>
      <c r="L699" s="7">
        <f>J699/MAX(J$2:J699)-1</f>
        <v>-0.12347174382073556</v>
      </c>
    </row>
    <row r="700" spans="1:12" x14ac:dyDescent="0.25">
      <c r="A700" s="1">
        <v>44810</v>
      </c>
      <c r="B700" s="9">
        <v>199.77</v>
      </c>
      <c r="C700" s="9">
        <f>AVERAGE(B651:B700)</f>
        <v>204.11280000000002</v>
      </c>
      <c r="D700" s="9">
        <f>AVERAGE(B501:B700)</f>
        <v>217.18659999999977</v>
      </c>
      <c r="E700" s="7">
        <f>IF(B699=0,0,(B700-B699)/B699)</f>
        <v>1.3237979306147361E-2</v>
      </c>
      <c r="F700">
        <f>IF(C700&gt;D700,1,0)</f>
        <v>0</v>
      </c>
      <c r="G700" t="str">
        <f>IF(F700&gt;F699,"BUY",IF(F700&lt;F699,"SELL","HOLD"))</f>
        <v>HOLD</v>
      </c>
      <c r="H700" s="7">
        <f>F699*E700</f>
        <v>0</v>
      </c>
      <c r="I700" s="12">
        <f>I699*(1+E700)</f>
        <v>1.1265437320250391</v>
      </c>
      <c r="J700" s="12">
        <f>J699*(1+H700)</f>
        <v>1.3063124048062273</v>
      </c>
      <c r="K700" s="7">
        <f>I700/MAX(I$2:I700)-1</f>
        <v>-0.24383966085014486</v>
      </c>
      <c r="L700" s="7">
        <f>J700/MAX(J$2:J700)-1</f>
        <v>-0.12347174382073556</v>
      </c>
    </row>
    <row r="701" spans="1:12" x14ac:dyDescent="0.25">
      <c r="A701" s="1">
        <v>44811</v>
      </c>
      <c r="B701" s="9">
        <v>199.1</v>
      </c>
      <c r="C701" s="9">
        <f>AVERAGE(B652:B701)</f>
        <v>204.0172</v>
      </c>
      <c r="D701" s="9">
        <f>AVERAGE(B502:B701)</f>
        <v>216.93214999999978</v>
      </c>
      <c r="E701" s="7">
        <f>IF(B700=0,0,(B701-B700)/B700)</f>
        <v>-3.3538569354758766E-3</v>
      </c>
      <c r="F701">
        <f>IF(C701&gt;D701,1,0)</f>
        <v>0</v>
      </c>
      <c r="G701" t="str">
        <f>IF(F701&gt;F700,"BUY",IF(F701&lt;F700,"SELL","HOLD"))</f>
        <v>HOLD</v>
      </c>
      <c r="H701" s="7">
        <f>F700*E701</f>
        <v>0</v>
      </c>
      <c r="I701" s="12">
        <f>I700*(1+E701)</f>
        <v>1.12276546551627</v>
      </c>
      <c r="J701" s="12">
        <f>J700*(1+H701)</f>
        <v>1.3063124048062273</v>
      </c>
      <c r="K701" s="7">
        <f>I701/MAX(I$2:I701)-1</f>
        <v>-0.24637571444793438</v>
      </c>
      <c r="L701" s="7">
        <f>J701/MAX(J$2:J701)-1</f>
        <v>-0.12347174382073556</v>
      </c>
    </row>
    <row r="702" spans="1:12" x14ac:dyDescent="0.25">
      <c r="A702" s="1">
        <v>44812</v>
      </c>
      <c r="B702" s="9">
        <v>197.42</v>
      </c>
      <c r="C702" s="9">
        <f>AVERAGE(B653:B702)</f>
        <v>203.77740000000003</v>
      </c>
      <c r="D702" s="9">
        <f>AVERAGE(B503:B702)</f>
        <v>216.65649999999977</v>
      </c>
      <c r="E702" s="7">
        <f>IF(B701=0,0,(B702-B701)/B701)</f>
        <v>-8.4379708689101291E-3</v>
      </c>
      <c r="F702">
        <f>IF(C702&gt;D702,1,0)</f>
        <v>0</v>
      </c>
      <c r="G702" t="str">
        <f>IF(F702&gt;F701,"BUY",IF(F702&lt;F701,"SELL","HOLD"))</f>
        <v>HOLD</v>
      </c>
      <c r="H702" s="7">
        <f>F701*E702</f>
        <v>0</v>
      </c>
      <c r="I702" s="12">
        <f>I701*(1+E702)</f>
        <v>1.1132916032256253</v>
      </c>
      <c r="J702" s="12">
        <f>J701*(1+H702)</f>
        <v>1.3063124048062273</v>
      </c>
      <c r="K702" s="7">
        <f>I702/MAX(I$2:I702)-1</f>
        <v>-0.25273477421552604</v>
      </c>
      <c r="L702" s="7">
        <f>J702/MAX(J$2:J702)-1</f>
        <v>-0.12347174382073556</v>
      </c>
    </row>
    <row r="703" spans="1:12" x14ac:dyDescent="0.25">
      <c r="A703" s="1">
        <v>44813</v>
      </c>
      <c r="B703" s="9">
        <v>200.41</v>
      </c>
      <c r="C703" s="9">
        <f>AVERAGE(B654:B703)</f>
        <v>203.52920000000003</v>
      </c>
      <c r="D703" s="9">
        <f>AVERAGE(B504:B703)</f>
        <v>216.37039999999979</v>
      </c>
      <c r="E703" s="7">
        <f>IF(B702=0,0,(B703-B702)/B702)</f>
        <v>1.5145375341910695E-2</v>
      </c>
      <c r="F703">
        <f>IF(C703&gt;D703,1,0)</f>
        <v>0</v>
      </c>
      <c r="G703" t="str">
        <f>IF(F703&gt;F702,"BUY",IF(F703&lt;F702,"SELL","HOLD"))</f>
        <v>HOLD</v>
      </c>
      <c r="H703" s="7">
        <f>F702*E703</f>
        <v>0</v>
      </c>
      <c r="I703" s="12">
        <f>I702*(1+E703)</f>
        <v>1.1301528224214747</v>
      </c>
      <c r="J703" s="12">
        <f>J702*(1+H703)</f>
        <v>1.3063124048062273</v>
      </c>
      <c r="K703" s="7">
        <f>I703/MAX(I$2:I703)-1</f>
        <v>-0.24141716189106255</v>
      </c>
      <c r="L703" s="7">
        <f>J703/MAX(J$2:J703)-1</f>
        <v>-0.12347174382073556</v>
      </c>
    </row>
    <row r="704" spans="1:12" x14ac:dyDescent="0.25">
      <c r="A704" s="1">
        <v>44816</v>
      </c>
      <c r="B704" s="9">
        <v>198.17</v>
      </c>
      <c r="C704" s="9">
        <f>AVERAGE(B655:B704)</f>
        <v>203.25580000000002</v>
      </c>
      <c r="D704" s="9">
        <f>AVERAGE(B505:B704)</f>
        <v>216.08984999999979</v>
      </c>
      <c r="E704" s="7">
        <f>IF(B703=0,0,(B704-B703)/B703)</f>
        <v>-1.1177086971708045E-2</v>
      </c>
      <c r="F704">
        <f>IF(C704&gt;D704,1,0)</f>
        <v>0</v>
      </c>
      <c r="G704" t="str">
        <f>IF(F704&gt;F703,"BUY",IF(F704&lt;F703,"SELL","HOLD"))</f>
        <v>HOLD</v>
      </c>
      <c r="H704" s="7">
        <f>F703*E704</f>
        <v>0</v>
      </c>
      <c r="I704" s="12">
        <f>I703*(1+E704)</f>
        <v>1.1175210060339487</v>
      </c>
      <c r="J704" s="12">
        <f>J703*(1+H704)</f>
        <v>1.3063124048062273</v>
      </c>
      <c r="K704" s="7">
        <f>I704/MAX(I$2:I704)-1</f>
        <v>-0.24989590824785124</v>
      </c>
      <c r="L704" s="7">
        <f>J704/MAX(J$2:J704)-1</f>
        <v>-0.12347174382073556</v>
      </c>
    </row>
    <row r="705" spans="1:12" x14ac:dyDescent="0.25">
      <c r="A705" s="1">
        <v>44817</v>
      </c>
      <c r="B705" s="9">
        <v>193.87</v>
      </c>
      <c r="C705" s="9">
        <f>AVERAGE(B656:B705)</f>
        <v>202.96920000000006</v>
      </c>
      <c r="D705" s="9">
        <f>AVERAGE(B506:B705)</f>
        <v>215.77934999999982</v>
      </c>
      <c r="E705" s="7">
        <f>IF(B704=0,0,(B705-B704)/B704)</f>
        <v>-2.1698541656153723E-2</v>
      </c>
      <c r="F705">
        <f>IF(C705&gt;D705,1,0)</f>
        <v>0</v>
      </c>
      <c r="G705" t="str">
        <f>IF(F705&gt;F704,"BUY",IF(F705&lt;F704,"SELL","HOLD"))</f>
        <v>HOLD</v>
      </c>
      <c r="H705" s="7">
        <f>F704*E705</f>
        <v>0</v>
      </c>
      <c r="I705" s="12">
        <f>I704*(1+E705)</f>
        <v>1.0932724299328942</v>
      </c>
      <c r="J705" s="12">
        <f>J704*(1+H705)</f>
        <v>1.3063124048062273</v>
      </c>
      <c r="K705" s="7">
        <f>I705/MAX(I$2:I705)-1</f>
        <v>-0.26617207312918667</v>
      </c>
      <c r="L705" s="7">
        <f>J705/MAX(J$2:J705)-1</f>
        <v>-0.12347174382073556</v>
      </c>
    </row>
    <row r="706" spans="1:12" x14ac:dyDescent="0.25">
      <c r="A706" s="1">
        <v>44818</v>
      </c>
      <c r="B706" s="9">
        <v>189.23</v>
      </c>
      <c r="C706" s="9">
        <f>AVERAGE(B657:B706)</f>
        <v>202.4316</v>
      </c>
      <c r="D706" s="9">
        <f>AVERAGE(B507:B706)</f>
        <v>215.45269999999985</v>
      </c>
      <c r="E706" s="7">
        <f>IF(B705=0,0,(B706-B705)/B705)</f>
        <v>-2.3933563728271597E-2</v>
      </c>
      <c r="F706">
        <f>IF(C706&gt;D706,1,0)</f>
        <v>0</v>
      </c>
      <c r="G706" t="str">
        <f>IF(F706&gt;F705,"BUY",IF(F706&lt;F705,"SELL","HOLD"))</f>
        <v>HOLD</v>
      </c>
      <c r="H706" s="7">
        <f>F705*E706</f>
        <v>0</v>
      </c>
      <c r="I706" s="12">
        <f>I705*(1+E706)</f>
        <v>1.067106524558733</v>
      </c>
      <c r="J706" s="12">
        <f>J705*(1+H706)</f>
        <v>1.3063124048062273</v>
      </c>
      <c r="K706" s="7">
        <f>I706/MAX(I$2:I706)-1</f>
        <v>-0.2837351905825346</v>
      </c>
      <c r="L706" s="7">
        <f>J706/MAX(J$2:J706)-1</f>
        <v>-0.12347174382073556</v>
      </c>
    </row>
    <row r="707" spans="1:12" x14ac:dyDescent="0.25">
      <c r="A707" s="1">
        <v>44819</v>
      </c>
      <c r="B707" s="9">
        <v>190.83</v>
      </c>
      <c r="C707" s="9">
        <f>AVERAGE(B658:B707)</f>
        <v>201.9248</v>
      </c>
      <c r="D707" s="9">
        <f>AVERAGE(B508:B707)</f>
        <v>215.1389999999999</v>
      </c>
      <c r="E707" s="7">
        <f>IF(B706=0,0,(B707-B706)/B706)</f>
        <v>8.4553189240607878E-3</v>
      </c>
      <c r="F707">
        <f>IF(C707&gt;D707,1,0)</f>
        <v>0</v>
      </c>
      <c r="G707" t="str">
        <f>IF(F707&gt;F706,"BUY",IF(F707&lt;F706,"SELL","HOLD"))</f>
        <v>HOLD</v>
      </c>
      <c r="H707" s="7">
        <f>F706*E707</f>
        <v>0</v>
      </c>
      <c r="I707" s="12">
        <f>I706*(1+E707)</f>
        <v>1.0761292505498232</v>
      </c>
      <c r="J707" s="12">
        <f>J706*(1+H707)</f>
        <v>1.3063124048062273</v>
      </c>
      <c r="K707" s="7">
        <f>I707/MAX(I$2:I707)-1</f>
        <v>-0.27767894318482833</v>
      </c>
      <c r="L707" s="7">
        <f>J707/MAX(J$2:J707)-1</f>
        <v>-0.12347174382073556</v>
      </c>
    </row>
    <row r="708" spans="1:12" x14ac:dyDescent="0.25">
      <c r="A708" s="1">
        <v>44820</v>
      </c>
      <c r="B708" s="9">
        <v>187.05</v>
      </c>
      <c r="C708" s="9">
        <f>AVERAGE(B659:B708)</f>
        <v>201.34400000000002</v>
      </c>
      <c r="D708" s="9">
        <f>AVERAGE(B509:B708)</f>
        <v>214.81259999999992</v>
      </c>
      <c r="E708" s="7">
        <f>IF(B707=0,0,(B708-B707)/B707)</f>
        <v>-1.9808206256877854E-2</v>
      </c>
      <c r="F708">
        <f>IF(C708&gt;D708,1,0)</f>
        <v>0</v>
      </c>
      <c r="G708" t="str">
        <f>IF(F708&gt;F707,"BUY",IF(F708&lt;F707,"SELL","HOLD"))</f>
        <v>HOLD</v>
      </c>
      <c r="H708" s="7">
        <f>F707*E708</f>
        <v>0</v>
      </c>
      <c r="I708" s="12">
        <f>I707*(1+E708)</f>
        <v>1.054813060395873</v>
      </c>
      <c r="J708" s="12">
        <f>J707*(1+H708)</f>
        <v>1.3063124048062273</v>
      </c>
      <c r="K708" s="7">
        <f>I708/MAX(I$2:I708)-1</f>
        <v>-0.2919868276619092</v>
      </c>
      <c r="L708" s="7">
        <f>J708/MAX(J$2:J708)-1</f>
        <v>-0.12347174382073556</v>
      </c>
    </row>
    <row r="709" spans="1:12" x14ac:dyDescent="0.25">
      <c r="A709" s="1">
        <v>44823</v>
      </c>
      <c r="B709" s="9">
        <v>191.86</v>
      </c>
      <c r="C709" s="9">
        <f>AVERAGE(B660:B709)</f>
        <v>200.86360000000002</v>
      </c>
      <c r="D709" s="9">
        <f>AVERAGE(B510:B709)</f>
        <v>214.51994999999997</v>
      </c>
      <c r="E709" s="7">
        <f>IF(B708=0,0,(B709-B708)/B708)</f>
        <v>2.5715049452018187E-2</v>
      </c>
      <c r="F709">
        <f>IF(C709&gt;D709,1,0)</f>
        <v>0</v>
      </c>
      <c r="G709" t="str">
        <f>IF(F709&gt;F708,"BUY",IF(F709&lt;F708,"SELL","HOLD"))</f>
        <v>HOLD</v>
      </c>
      <c r="H709" s="7">
        <f>F708*E709</f>
        <v>0</v>
      </c>
      <c r="I709" s="12">
        <f>I708*(1+E709)</f>
        <v>1.0819376304065875</v>
      </c>
      <c r="J709" s="12">
        <f>J708*(1+H709)</f>
        <v>1.3063124048062273</v>
      </c>
      <c r="K709" s="7">
        <f>I709/MAX(I$2:I709)-1</f>
        <v>-0.27378023392255491</v>
      </c>
      <c r="L709" s="7">
        <f>J709/MAX(J$2:J709)-1</f>
        <v>-0.12347174382073556</v>
      </c>
    </row>
    <row r="710" spans="1:12" x14ac:dyDescent="0.25">
      <c r="A710" s="1">
        <v>44824</v>
      </c>
      <c r="B710" s="9">
        <v>185.75</v>
      </c>
      <c r="C710" s="9">
        <f>AVERAGE(B661:B710)</f>
        <v>200.25080000000003</v>
      </c>
      <c r="D710" s="9">
        <f>AVERAGE(B511:B710)</f>
        <v>214.19485</v>
      </c>
      <c r="E710" s="7">
        <f>IF(B709=0,0,(B710-B709)/B709)</f>
        <v>-3.1846137808819001E-2</v>
      </c>
      <c r="F710">
        <f>IF(C710&gt;D710,1,0)</f>
        <v>0</v>
      </c>
      <c r="G710" t="str">
        <f>IF(F710&gt;F709,"BUY",IF(F710&lt;F709,"SELL","HOLD"))</f>
        <v>HOLD</v>
      </c>
      <c r="H710" s="7">
        <f>F709*E710</f>
        <v>0</v>
      </c>
      <c r="I710" s="12">
        <f>I709*(1+E710)</f>
        <v>1.0474820955281123</v>
      </c>
      <c r="J710" s="12">
        <f>J709*(1+H710)</f>
        <v>1.3063124048062273</v>
      </c>
      <c r="K710" s="7">
        <f>I710/MAX(I$2:I710)-1</f>
        <v>-0.29690752867254544</v>
      </c>
      <c r="L710" s="7">
        <f>J710/MAX(J$2:J710)-1</f>
        <v>-0.12347174382073556</v>
      </c>
    </row>
    <row r="711" spans="1:12" x14ac:dyDescent="0.25">
      <c r="A711" s="1">
        <v>44825</v>
      </c>
      <c r="B711" s="9">
        <v>190.37</v>
      </c>
      <c r="C711" s="9">
        <f>AVERAGE(B662:B711)</f>
        <v>199.7424</v>
      </c>
      <c r="D711" s="9">
        <f>AVERAGE(B512:B711)</f>
        <v>213.90204999999997</v>
      </c>
      <c r="E711" s="7">
        <f>IF(B710=0,0,(B711-B710)/B710)</f>
        <v>2.4872139973082123E-2</v>
      </c>
      <c r="F711">
        <f>IF(C711&gt;D711,1,0)</f>
        <v>0</v>
      </c>
      <c r="G711" t="str">
        <f>IF(F711&gt;F710,"BUY",IF(F711&lt;F710,"SELL","HOLD"))</f>
        <v>HOLD</v>
      </c>
      <c r="H711" s="7">
        <f>F710*E711</f>
        <v>0</v>
      </c>
      <c r="I711" s="12">
        <f>I710*(1+E711)</f>
        <v>1.0735352168273848</v>
      </c>
      <c r="J711" s="12">
        <f>J710*(1+H711)</f>
        <v>1.3063124048062273</v>
      </c>
      <c r="K711" s="7">
        <f>I711/MAX(I$2:I711)-1</f>
        <v>-0.2794201143116688</v>
      </c>
      <c r="L711" s="7">
        <f>J711/MAX(J$2:J711)-1</f>
        <v>-0.12347174382073556</v>
      </c>
    </row>
    <row r="712" spans="1:12" x14ac:dyDescent="0.25">
      <c r="A712" s="1">
        <v>44826</v>
      </c>
      <c r="B712" s="9">
        <v>190.85</v>
      </c>
      <c r="C712" s="9">
        <f>AVERAGE(B663:B712)</f>
        <v>199.28320000000008</v>
      </c>
      <c r="D712" s="9">
        <f>AVERAGE(B513:B712)</f>
        <v>213.60704999999999</v>
      </c>
      <c r="E712" s="7">
        <f>IF(B711=0,0,(B712-B711)/B711)</f>
        <v>2.5214056836685914E-3</v>
      </c>
      <c r="F712">
        <f>IF(C712&gt;D712,1,0)</f>
        <v>0</v>
      </c>
      <c r="G712" t="str">
        <f>IF(F712&gt;F711,"BUY",IF(F712&lt;F711,"SELL","HOLD"))</f>
        <v>HOLD</v>
      </c>
      <c r="H712" s="7">
        <f>F711*E712</f>
        <v>0</v>
      </c>
      <c r="I712" s="12">
        <f>I711*(1+E712)</f>
        <v>1.0762420346247119</v>
      </c>
      <c r="J712" s="12">
        <f>J711*(1+H712)</f>
        <v>1.3063124048062273</v>
      </c>
      <c r="K712" s="7">
        <f>I712/MAX(I$2:I712)-1</f>
        <v>-0.27760324009235693</v>
      </c>
      <c r="L712" s="7">
        <f>J712/MAX(J$2:J712)-1</f>
        <v>-0.12347174382073556</v>
      </c>
    </row>
    <row r="713" spans="1:12" x14ac:dyDescent="0.25">
      <c r="A713" s="1">
        <v>44827</v>
      </c>
      <c r="B713" s="9">
        <v>190.46</v>
      </c>
      <c r="C713" s="9">
        <f>AVERAGE(B664:B713)</f>
        <v>198.85380000000001</v>
      </c>
      <c r="D713" s="9">
        <f>AVERAGE(B514:B713)</f>
        <v>213.30945</v>
      </c>
      <c r="E713" s="7">
        <f>IF(B712=0,0,(B713-B712)/B712)</f>
        <v>-2.0434896515587444E-3</v>
      </c>
      <c r="F713">
        <f>IF(C713&gt;D713,1,0)</f>
        <v>0</v>
      </c>
      <c r="G713" t="str">
        <f>IF(F713&gt;F712,"BUY",IF(F713&lt;F712,"SELL","HOLD"))</f>
        <v>HOLD</v>
      </c>
      <c r="H713" s="7">
        <f>F712*E713</f>
        <v>0</v>
      </c>
      <c r="I713" s="12">
        <f>I712*(1+E713)</f>
        <v>1.0740427451643837</v>
      </c>
      <c r="J713" s="12">
        <f>J712*(1+H713)</f>
        <v>1.3063124048062273</v>
      </c>
      <c r="K713" s="7">
        <f>I713/MAX(I$2:I713)-1</f>
        <v>-0.27907945039554782</v>
      </c>
      <c r="L713" s="7">
        <f>J713/MAX(J$2:J713)-1</f>
        <v>-0.12347174382073556</v>
      </c>
    </row>
    <row r="714" spans="1:12" x14ac:dyDescent="0.25">
      <c r="A714" s="1">
        <v>44830</v>
      </c>
      <c r="B714" s="9">
        <v>188.79</v>
      </c>
      <c r="C714" s="9">
        <f>AVERAGE(B665:B714)</f>
        <v>198.39580000000001</v>
      </c>
      <c r="D714" s="9">
        <f>AVERAGE(B515:B714)</f>
        <v>213.00524999999999</v>
      </c>
      <c r="E714" s="7">
        <f>IF(B713=0,0,(B714-B713)/B713)</f>
        <v>-8.7682453008506561E-3</v>
      </c>
      <c r="F714">
        <f>IF(C714&gt;D714,1,0)</f>
        <v>0</v>
      </c>
      <c r="G714" t="str">
        <f>IF(F714&gt;F713,"BUY",IF(F714&lt;F713,"SELL","HOLD"))</f>
        <v>HOLD</v>
      </c>
      <c r="H714" s="7">
        <f>F713*E714</f>
        <v>0</v>
      </c>
      <c r="I714" s="12">
        <f>I713*(1+E714)</f>
        <v>1.0646252749111833</v>
      </c>
      <c r="J714" s="12">
        <f>J713*(1+H714)</f>
        <v>1.3063124048062273</v>
      </c>
      <c r="K714" s="7">
        <f>I714/MAX(I$2:I714)-1</f>
        <v>-0.28540065861690378</v>
      </c>
      <c r="L714" s="7">
        <f>J714/MAX(J$2:J714)-1</f>
        <v>-0.12347174382073556</v>
      </c>
    </row>
    <row r="715" spans="1:12" x14ac:dyDescent="0.25">
      <c r="A715" s="1">
        <v>44831</v>
      </c>
      <c r="B715" s="9">
        <v>189.81</v>
      </c>
      <c r="C715" s="9">
        <f>AVERAGE(B666:B715)</f>
        <v>197.99520000000001</v>
      </c>
      <c r="D715" s="9">
        <f>AVERAGE(B516:B715)</f>
        <v>212.71619999999999</v>
      </c>
      <c r="E715" s="7">
        <f>IF(B714=0,0,(B715-B714)/B714)</f>
        <v>5.4028285396472819E-3</v>
      </c>
      <c r="F715">
        <f>IF(C715&gt;D715,1,0)</f>
        <v>0</v>
      </c>
      <c r="G715" t="str">
        <f>IF(F715&gt;F714,"BUY",IF(F715&lt;F714,"SELL","HOLD"))</f>
        <v>HOLD</v>
      </c>
      <c r="H715" s="7">
        <f>F714*E715</f>
        <v>0</v>
      </c>
      <c r="I715" s="12">
        <f>I714*(1+E715)</f>
        <v>1.0703772627305033</v>
      </c>
      <c r="J715" s="12">
        <f>J714*(1+H715)</f>
        <v>1.3063124048062273</v>
      </c>
      <c r="K715" s="7">
        <f>I715/MAX(I$2:I715)-1</f>
        <v>-0.28153980090086606</v>
      </c>
      <c r="L715" s="7">
        <f>J715/MAX(J$2:J715)-1</f>
        <v>-0.12347174382073556</v>
      </c>
    </row>
    <row r="716" spans="1:12" x14ac:dyDescent="0.25">
      <c r="A716" s="1">
        <v>44832</v>
      </c>
      <c r="B716" s="9">
        <v>189.59</v>
      </c>
      <c r="C716" s="9">
        <f>AVERAGE(B667:B716)</f>
        <v>197.63760000000002</v>
      </c>
      <c r="D716" s="9">
        <f>AVERAGE(B517:B716)</f>
        <v>212.43194999999997</v>
      </c>
      <c r="E716" s="7">
        <f>IF(B715=0,0,(B716-B715)/B715)</f>
        <v>-1.159053790632732E-3</v>
      </c>
      <c r="F716">
        <f>IF(C716&gt;D716,1,0)</f>
        <v>0</v>
      </c>
      <c r="G716" t="str">
        <f>IF(F716&gt;F715,"BUY",IF(F716&lt;F715,"SELL","HOLD"))</f>
        <v>HOLD</v>
      </c>
      <c r="H716" s="7">
        <f>F715*E716</f>
        <v>0</v>
      </c>
      <c r="I716" s="12">
        <f>I715*(1+E716)</f>
        <v>1.0691366379067284</v>
      </c>
      <c r="J716" s="12">
        <f>J715*(1+H716)</f>
        <v>1.3063124048062273</v>
      </c>
      <c r="K716" s="7">
        <f>I716/MAX(I$2:I716)-1</f>
        <v>-0.28237253491805059</v>
      </c>
      <c r="L716" s="7">
        <f>J716/MAX(J$2:J716)-1</f>
        <v>-0.12347174382073556</v>
      </c>
    </row>
    <row r="717" spans="1:12" x14ac:dyDescent="0.25">
      <c r="A717" s="1">
        <v>44833</v>
      </c>
      <c r="B717" s="9">
        <v>192.62</v>
      </c>
      <c r="C717" s="9">
        <f>AVERAGE(B668:B717)</f>
        <v>197.33640000000005</v>
      </c>
      <c r="D717" s="9">
        <f>AVERAGE(B518:B717)</f>
        <v>212.15234999999996</v>
      </c>
      <c r="E717" s="7">
        <f>IF(B716=0,0,(B717-B716)/B716)</f>
        <v>1.598185558310038E-2</v>
      </c>
      <c r="F717">
        <f>IF(C717&gt;D717,1,0)</f>
        <v>0</v>
      </c>
      <c r="G717" t="str">
        <f>IF(F717&gt;F716,"BUY",IF(F717&lt;F716,"SELL","HOLD"))</f>
        <v>HOLD</v>
      </c>
      <c r="H717" s="7">
        <f>F716*E717</f>
        <v>0</v>
      </c>
      <c r="I717" s="12">
        <f>I716*(1+E717)</f>
        <v>1.0862234252523553</v>
      </c>
      <c r="J717" s="12">
        <f>J716*(1+H717)</f>
        <v>1.3063124048062273</v>
      </c>
      <c r="K717" s="7">
        <f>I717/MAX(I$2:I717)-1</f>
        <v>-0.27090351640864452</v>
      </c>
      <c r="L717" s="7">
        <f>J717/MAX(J$2:J717)-1</f>
        <v>-0.12347174382073556</v>
      </c>
    </row>
    <row r="718" spans="1:12" x14ac:dyDescent="0.25">
      <c r="A718" s="1">
        <v>44834</v>
      </c>
      <c r="B718" s="9">
        <v>192.83</v>
      </c>
      <c r="C718" s="9">
        <f>AVERAGE(B669:B718)</f>
        <v>197.05780000000001</v>
      </c>
      <c r="D718" s="9">
        <f>AVERAGE(B519:B718)</f>
        <v>211.86629999999997</v>
      </c>
      <c r="E718" s="7">
        <f>IF(B717=0,0,(B718-B717)/B717)</f>
        <v>1.0902294673450729E-3</v>
      </c>
      <c r="F718">
        <f>IF(C718&gt;D718,1,0)</f>
        <v>0</v>
      </c>
      <c r="G718" t="str">
        <f>IF(F718&gt;F717,"BUY",IF(F718&lt;F717,"SELL","HOLD"))</f>
        <v>HOLD</v>
      </c>
      <c r="H718" s="7">
        <f>F717*E718</f>
        <v>0</v>
      </c>
      <c r="I718" s="12">
        <f>I717*(1+E718)</f>
        <v>1.087407658038686</v>
      </c>
      <c r="J718" s="12">
        <f>J717*(1+H718)</f>
        <v>1.3063124048062273</v>
      </c>
      <c r="K718" s="7">
        <f>I718/MAX(I$2:I718)-1</f>
        <v>-0.27010863393769546</v>
      </c>
      <c r="L718" s="7">
        <f>J718/MAX(J$2:J718)-1</f>
        <v>-0.12347174382073556</v>
      </c>
    </row>
    <row r="719" spans="1:12" x14ac:dyDescent="0.25">
      <c r="A719" s="1">
        <v>44837</v>
      </c>
      <c r="B719" s="9">
        <v>193.15</v>
      </c>
      <c r="C719" s="9">
        <f>AVERAGE(B670:B719)</f>
        <v>196.69480000000004</v>
      </c>
      <c r="D719" s="9">
        <f>AVERAGE(B520:B719)</f>
        <v>211.59279999999998</v>
      </c>
      <c r="E719" s="7">
        <f>IF(B718=0,0,(B719-B718)/B718)</f>
        <v>1.6594928175076137E-3</v>
      </c>
      <c r="F719">
        <f>IF(C719&gt;D719,1,0)</f>
        <v>0</v>
      </c>
      <c r="G719" t="str">
        <f>IF(F719&gt;F718,"BUY",IF(F719&lt;F718,"SELL","HOLD"))</f>
        <v>HOLD</v>
      </c>
      <c r="H719" s="7">
        <f>F718*E719</f>
        <v>0</v>
      </c>
      <c r="I719" s="12">
        <f>I718*(1+E719)</f>
        <v>1.0892122032369038</v>
      </c>
      <c r="J719" s="12">
        <f>J718*(1+H719)</f>
        <v>1.3063124048062273</v>
      </c>
      <c r="K719" s="7">
        <f>I719/MAX(I$2:I719)-1</f>
        <v>-0.26889738445815436</v>
      </c>
      <c r="L719" s="7">
        <f>J719/MAX(J$2:J719)-1</f>
        <v>-0.12347174382073556</v>
      </c>
    </row>
    <row r="720" spans="1:12" x14ac:dyDescent="0.25">
      <c r="A720" s="1">
        <v>44838</v>
      </c>
      <c r="B720" s="9">
        <v>191.97</v>
      </c>
      <c r="C720" s="9">
        <f>AVERAGE(B671:B720)</f>
        <v>196.47880000000001</v>
      </c>
      <c r="D720" s="9">
        <f>AVERAGE(B521:B720)</f>
        <v>211.31095000000002</v>
      </c>
      <c r="E720" s="7">
        <f>IF(B719=0,0,(B720-B719)/B719)</f>
        <v>-6.1092415221330925E-3</v>
      </c>
      <c r="F720">
        <f>IF(C720&gt;D720,1,0)</f>
        <v>0</v>
      </c>
      <c r="G720" t="str">
        <f>IF(F720&gt;F719,"BUY",IF(F720&lt;F719,"SELL","HOLD"))</f>
        <v>HOLD</v>
      </c>
      <c r="H720" s="7">
        <f>F719*E720</f>
        <v>0</v>
      </c>
      <c r="I720" s="12">
        <f>I719*(1+E720)</f>
        <v>1.0825579428184748</v>
      </c>
      <c r="J720" s="12">
        <f>J719*(1+H720)</f>
        <v>1.3063124048062273</v>
      </c>
      <c r="K720" s="7">
        <f>I720/MAX(I$2:I720)-1</f>
        <v>-0.27336386691396264</v>
      </c>
      <c r="L720" s="7">
        <f>J720/MAX(J$2:J720)-1</f>
        <v>-0.12347174382073556</v>
      </c>
    </row>
    <row r="721" spans="1:12" x14ac:dyDescent="0.25">
      <c r="A721" s="1">
        <v>44839</v>
      </c>
      <c r="B721" s="9">
        <v>191.7</v>
      </c>
      <c r="C721" s="9">
        <f>AVERAGE(B672:B721)</f>
        <v>196.19340000000003</v>
      </c>
      <c r="D721" s="9">
        <f>AVERAGE(B522:B721)</f>
        <v>211.01714999999996</v>
      </c>
      <c r="E721" s="7">
        <f>IF(B720=0,0,(B721-B720)/B720)</f>
        <v>-1.406469760900194E-3</v>
      </c>
      <c r="F721">
        <f>IF(C721&gt;D721,1,0)</f>
        <v>0</v>
      </c>
      <c r="G721" t="str">
        <f>IF(F721&gt;F720,"BUY",IF(F721&lt;F720,"SELL","HOLD"))</f>
        <v>HOLD</v>
      </c>
      <c r="H721" s="7">
        <f>F720*E721</f>
        <v>0</v>
      </c>
      <c r="I721" s="12">
        <f>I720*(1+E721)</f>
        <v>1.0810353578074783</v>
      </c>
      <c r="J721" s="12">
        <f>J720*(1+H721)</f>
        <v>1.3063124048062273</v>
      </c>
      <c r="K721" s="7">
        <f>I721/MAX(I$2:I721)-1</f>
        <v>-0.27438585866232568</v>
      </c>
      <c r="L721" s="7">
        <f>J721/MAX(J$2:J721)-1</f>
        <v>-0.12347174382073556</v>
      </c>
    </row>
    <row r="722" spans="1:12" x14ac:dyDescent="0.25">
      <c r="A722" s="1">
        <v>44840</v>
      </c>
      <c r="B722" s="9">
        <v>192.47</v>
      </c>
      <c r="C722" s="9">
        <f>AVERAGE(B673:B722)</f>
        <v>195.84880000000001</v>
      </c>
      <c r="D722" s="9">
        <f>AVERAGE(B523:B722)</f>
        <v>210.74690000000001</v>
      </c>
      <c r="E722" s="7">
        <f>IF(B721=0,0,(B722-B721)/B721)</f>
        <v>4.0166927490871687E-3</v>
      </c>
      <c r="F722">
        <f>IF(C722&gt;D722,1,0)</f>
        <v>0</v>
      </c>
      <c r="G722" t="str">
        <f>IF(F722&gt;F721,"BUY",IF(F722&lt;F721,"SELL","HOLD"))</f>
        <v>HOLD</v>
      </c>
      <c r="H722" s="7">
        <f>F721*E722</f>
        <v>0</v>
      </c>
      <c r="I722" s="12">
        <f>I721*(1+E722)</f>
        <v>1.0853775446906906</v>
      </c>
      <c r="J722" s="12">
        <f>J721*(1+H722)</f>
        <v>1.3063124048062273</v>
      </c>
      <c r="K722" s="7">
        <f>I722/MAX(I$2:I722)-1</f>
        <v>-0.27147128960217948</v>
      </c>
      <c r="L722" s="7">
        <f>J722/MAX(J$2:J722)-1</f>
        <v>-0.12347174382073556</v>
      </c>
    </row>
    <row r="723" spans="1:12" x14ac:dyDescent="0.25">
      <c r="A723" s="1">
        <v>44841</v>
      </c>
      <c r="B723" s="9">
        <v>187.42</v>
      </c>
      <c r="C723" s="9">
        <f>AVERAGE(B674:B723)</f>
        <v>195.53619999999998</v>
      </c>
      <c r="D723" s="9">
        <f>AVERAGE(B524:B723)</f>
        <v>210.44209999999998</v>
      </c>
      <c r="E723" s="7">
        <f>IF(B722=0,0,(B723-B722)/B722)</f>
        <v>-2.6237855250168918E-2</v>
      </c>
      <c r="F723">
        <f>IF(C723&gt;D723,1,0)</f>
        <v>0</v>
      </c>
      <c r="G723" t="str">
        <f>IF(F723&gt;F722,"BUY",IF(F723&lt;F722,"SELL","HOLD"))</f>
        <v>HOLD</v>
      </c>
      <c r="H723" s="7">
        <f>F722*E723</f>
        <v>0</v>
      </c>
      <c r="I723" s="12">
        <f>I722*(1+E723)</f>
        <v>1.0568995657813125</v>
      </c>
      <c r="J723" s="12">
        <f>J722*(1+H723)</f>
        <v>1.3063124048062273</v>
      </c>
      <c r="K723" s="7">
        <f>I723/MAX(I$2:I723)-1</f>
        <v>-0.29058632045118971</v>
      </c>
      <c r="L723" s="7">
        <f>J723/MAX(J$2:J723)-1</f>
        <v>-0.12347174382073556</v>
      </c>
    </row>
    <row r="724" spans="1:12" x14ac:dyDescent="0.25">
      <c r="A724" s="1">
        <v>44844</v>
      </c>
      <c r="B724" s="9">
        <v>183.51</v>
      </c>
      <c r="C724" s="9">
        <f>AVERAGE(B675:B724)</f>
        <v>195.1688</v>
      </c>
      <c r="D724" s="9">
        <f>AVERAGE(B525:B724)</f>
        <v>210.13085000000004</v>
      </c>
      <c r="E724" s="7">
        <f>IF(B723=0,0,(B724-B723)/B723)</f>
        <v>-2.0862234553409437E-2</v>
      </c>
      <c r="F724">
        <f>IF(C724&gt;D724,1,0)</f>
        <v>0</v>
      </c>
      <c r="G724" t="str">
        <f>IF(F724&gt;F723,"BUY",IF(F724&lt;F723,"SELL","HOLD"))</f>
        <v>HOLD</v>
      </c>
      <c r="H724" s="7">
        <f>F723*E724</f>
        <v>0</v>
      </c>
      <c r="I724" s="12">
        <f>I723*(1+E724)</f>
        <v>1.0348502791405862</v>
      </c>
      <c r="J724" s="12">
        <f>J723*(1+H724)</f>
        <v>1.3063124048062273</v>
      </c>
      <c r="K724" s="7">
        <f>I724/MAX(I$2:I724)-1</f>
        <v>-0.30538627502933413</v>
      </c>
      <c r="L724" s="7">
        <f>J724/MAX(J$2:J724)-1</f>
        <v>-0.12347174382073556</v>
      </c>
    </row>
    <row r="725" spans="1:12" x14ac:dyDescent="0.25">
      <c r="A725" s="1">
        <v>44845</v>
      </c>
      <c r="B725" s="9">
        <v>185.45</v>
      </c>
      <c r="C725" s="9">
        <f>AVERAGE(B676:B725)</f>
        <v>194.86500000000004</v>
      </c>
      <c r="D725" s="9">
        <f>AVERAGE(B526:B725)</f>
        <v>209.81950000000001</v>
      </c>
      <c r="E725" s="7">
        <f>IF(B724=0,0,(B725-B724)/B724)</f>
        <v>1.0571630973788883E-2</v>
      </c>
      <c r="F725">
        <f>IF(C725&gt;D725,1,0)</f>
        <v>0</v>
      </c>
      <c r="G725" t="str">
        <f>IF(F725&gt;F724,"BUY",IF(F725&lt;F724,"SELL","HOLD"))</f>
        <v>HOLD</v>
      </c>
      <c r="H725" s="7">
        <f>F724*E725</f>
        <v>0</v>
      </c>
      <c r="I725" s="12">
        <f>I724*(1+E725)</f>
        <v>1.045790334404783</v>
      </c>
      <c r="J725" s="12">
        <f>J724*(1+H725)</f>
        <v>1.3063124048062273</v>
      </c>
      <c r="K725" s="7">
        <f>I725/MAX(I$2:I725)-1</f>
        <v>-0.29804307505961536</v>
      </c>
      <c r="L725" s="7">
        <f>J725/MAX(J$2:J725)-1</f>
        <v>-0.12347174382073556</v>
      </c>
    </row>
    <row r="726" spans="1:12" x14ac:dyDescent="0.25">
      <c r="A726" s="1">
        <v>44846</v>
      </c>
      <c r="B726" s="9">
        <v>185.98</v>
      </c>
      <c r="C726" s="9">
        <f>AVERAGE(B677:B726)</f>
        <v>194.65920000000003</v>
      </c>
      <c r="D726" s="9">
        <f>AVERAGE(B527:B726)</f>
        <v>209.5257</v>
      </c>
      <c r="E726" s="7">
        <f>IF(B725=0,0,(B726-B725)/B725)</f>
        <v>2.8579131841466768E-3</v>
      </c>
      <c r="F726">
        <f>IF(C726&gt;D726,1,0)</f>
        <v>0</v>
      </c>
      <c r="G726" t="str">
        <f>IF(F726&gt;F725,"BUY",IF(F726&lt;F725,"SELL","HOLD"))</f>
        <v>HOLD</v>
      </c>
      <c r="H726" s="7">
        <f>F725*E726</f>
        <v>0</v>
      </c>
      <c r="I726" s="12">
        <f>I725*(1+E726)</f>
        <v>1.0487791123893315</v>
      </c>
      <c r="J726" s="12">
        <f>J725*(1+H726)</f>
        <v>1.3063124048062273</v>
      </c>
      <c r="K726" s="7">
        <f>I726/MAX(I$2:I726)-1</f>
        <v>-0.29603694310912521</v>
      </c>
      <c r="L726" s="7">
        <f>J726/MAX(J$2:J726)-1</f>
        <v>-0.12347174382073556</v>
      </c>
    </row>
    <row r="727" spans="1:12" x14ac:dyDescent="0.25">
      <c r="A727" s="1">
        <v>44847</v>
      </c>
      <c r="B727" s="9">
        <v>185.72</v>
      </c>
      <c r="C727" s="9">
        <f>AVERAGE(B678:B727)</f>
        <v>194.49619999999999</v>
      </c>
      <c r="D727" s="9">
        <f>AVERAGE(B528:B727)</f>
        <v>209.26450000000006</v>
      </c>
      <c r="E727" s="7">
        <f>IF(B726=0,0,(B727-B726)/B726)</f>
        <v>-1.3979997849230613E-3</v>
      </c>
      <c r="F727">
        <f>IF(C727&gt;D727,1,0)</f>
        <v>0</v>
      </c>
      <c r="G727" t="str">
        <f>IF(F727&gt;F726,"BUY",IF(F727&lt;F726,"SELL","HOLD"))</f>
        <v>HOLD</v>
      </c>
      <c r="H727" s="7">
        <f>F726*E727</f>
        <v>0</v>
      </c>
      <c r="I727" s="12">
        <f>I726*(1+E727)</f>
        <v>1.0473129194157795</v>
      </c>
      <c r="J727" s="12">
        <f>J726*(1+H727)</f>
        <v>1.3063124048062273</v>
      </c>
      <c r="K727" s="7">
        <f>I727/MAX(I$2:I727)-1</f>
        <v>-0.29702108331125232</v>
      </c>
      <c r="L727" s="7">
        <f>J727/MAX(J$2:J727)-1</f>
        <v>-0.12347174382073556</v>
      </c>
    </row>
    <row r="728" spans="1:12" x14ac:dyDescent="0.25">
      <c r="A728" s="1">
        <v>44848</v>
      </c>
      <c r="B728" s="9">
        <v>185.91</v>
      </c>
      <c r="C728" s="9">
        <f>AVERAGE(B679:B728)</f>
        <v>194.40380000000002</v>
      </c>
      <c r="D728" s="9">
        <f>AVERAGE(B529:B728)</f>
        <v>209.03400000000005</v>
      </c>
      <c r="E728" s="7">
        <f>IF(B727=0,0,(B728-B727)/B727)</f>
        <v>1.0230454447555338E-3</v>
      </c>
      <c r="F728">
        <f>IF(C728&gt;D728,1,0)</f>
        <v>0</v>
      </c>
      <c r="G728" t="str">
        <f>IF(F728&gt;F727,"BUY",IF(F728&lt;F727,"SELL","HOLD"))</f>
        <v>HOLD</v>
      </c>
      <c r="H728" s="7">
        <f>F727*E728</f>
        <v>0</v>
      </c>
      <c r="I728" s="12">
        <f>I727*(1+E728)</f>
        <v>1.0483843681272214</v>
      </c>
      <c r="J728" s="12">
        <f>J727*(1+H728)</f>
        <v>1.3063124048062273</v>
      </c>
      <c r="K728" s="7">
        <f>I728/MAX(I$2:I728)-1</f>
        <v>-0.29630190393277489</v>
      </c>
      <c r="L728" s="7">
        <f>J728/MAX(J$2:J728)-1</f>
        <v>-0.12347174382073556</v>
      </c>
    </row>
    <row r="729" spans="1:12" x14ac:dyDescent="0.25">
      <c r="A729" s="1">
        <v>44851</v>
      </c>
      <c r="B729" s="9">
        <v>186.83</v>
      </c>
      <c r="C729" s="9">
        <f>AVERAGE(B680:B729)</f>
        <v>194.232</v>
      </c>
      <c r="D729" s="9">
        <f>AVERAGE(B530:B729)</f>
        <v>208.80795000000006</v>
      </c>
      <c r="E729" s="7">
        <f>IF(B728=0,0,(B729-B728)/B728)</f>
        <v>4.948631058038922E-3</v>
      </c>
      <c r="F729">
        <f>IF(C729&gt;D729,1,0)</f>
        <v>0</v>
      </c>
      <c r="G729" t="str">
        <f>IF(F729&gt;F728,"BUY",IF(F729&lt;F728,"SELL","HOLD"))</f>
        <v>HOLD</v>
      </c>
      <c r="H729" s="7">
        <f>F728*E729</f>
        <v>0</v>
      </c>
      <c r="I729" s="12">
        <f>I728*(1+E729)</f>
        <v>1.0535724355720981</v>
      </c>
      <c r="J729" s="12">
        <f>J728*(1+H729)</f>
        <v>1.3063124048062273</v>
      </c>
      <c r="K729" s="7">
        <f>I729/MAX(I$2:I729)-1</f>
        <v>-0.29281956167909384</v>
      </c>
      <c r="L729" s="7">
        <f>J729/MAX(J$2:J729)-1</f>
        <v>-0.12347174382073556</v>
      </c>
    </row>
    <row r="730" spans="1:12" x14ac:dyDescent="0.25">
      <c r="A730" s="1">
        <v>44852</v>
      </c>
      <c r="B730" s="9">
        <v>185.77</v>
      </c>
      <c r="C730" s="9">
        <f>AVERAGE(B681:B730)</f>
        <v>193.98660000000001</v>
      </c>
      <c r="D730" s="9">
        <f>AVERAGE(B531:B730)</f>
        <v>208.57275000000004</v>
      </c>
      <c r="E730" s="7">
        <f>IF(B729=0,0,(B730-B729)/B729)</f>
        <v>-5.6736070224268171E-3</v>
      </c>
      <c r="F730">
        <f>IF(C730&gt;D730,1,0)</f>
        <v>0</v>
      </c>
      <c r="G730" t="str">
        <f>IF(F730&gt;F729,"BUY",IF(F730&lt;F729,"SELL","HOLD"))</f>
        <v>HOLD</v>
      </c>
      <c r="H730" s="7">
        <f>F729*E730</f>
        <v>0</v>
      </c>
      <c r="I730" s="12">
        <f>I729*(1+E730)</f>
        <v>1.047594879603001</v>
      </c>
      <c r="J730" s="12">
        <f>J729*(1+H730)</f>
        <v>1.3063124048062273</v>
      </c>
      <c r="K730" s="7">
        <f>I730/MAX(I$2:I730)-1</f>
        <v>-0.29683182558007415</v>
      </c>
      <c r="L730" s="7">
        <f>J730/MAX(J$2:J730)-1</f>
        <v>-0.12347174382073556</v>
      </c>
    </row>
    <row r="731" spans="1:12" x14ac:dyDescent="0.25">
      <c r="A731" s="1">
        <v>44853</v>
      </c>
      <c r="B731" s="9">
        <v>184.94</v>
      </c>
      <c r="C731" s="9">
        <f>AVERAGE(B682:B731)</f>
        <v>193.65119999999999</v>
      </c>
      <c r="D731" s="9">
        <f>AVERAGE(B532:B731)</f>
        <v>208.34990000000008</v>
      </c>
      <c r="E731" s="7">
        <f>IF(B730=0,0,(B731-B730)/B730)</f>
        <v>-4.4678904021102032E-3</v>
      </c>
      <c r="F731">
        <f>IF(C731&gt;D731,1,0)</f>
        <v>0</v>
      </c>
      <c r="G731" t="str">
        <f>IF(F731&gt;F730,"BUY",IF(F731&lt;F730,"SELL","HOLD"))</f>
        <v>HOLD</v>
      </c>
      <c r="H731" s="7">
        <f>F730*E731</f>
        <v>0</v>
      </c>
      <c r="I731" s="12">
        <f>I730*(1+E731)</f>
        <v>1.0429143404951231</v>
      </c>
      <c r="J731" s="12">
        <f>J730*(1+H731)</f>
        <v>1.3063124048062273</v>
      </c>
      <c r="K731" s="7">
        <f>I731/MAX(I$2:I731)-1</f>
        <v>-0.29997350391763411</v>
      </c>
      <c r="L731" s="7">
        <f>J731/MAX(J$2:J731)-1</f>
        <v>-0.12347174382073556</v>
      </c>
    </row>
    <row r="732" spans="1:12" x14ac:dyDescent="0.25">
      <c r="A732" s="1">
        <v>44854</v>
      </c>
      <c r="B732" s="9">
        <v>185.52</v>
      </c>
      <c r="C732" s="9">
        <f>AVERAGE(B683:B732)</f>
        <v>193.28620000000004</v>
      </c>
      <c r="D732" s="9">
        <f>AVERAGE(B533:B732)</f>
        <v>208.11965000000006</v>
      </c>
      <c r="E732" s="7">
        <f>IF(B731=0,0,(B732-B731)/B731)</f>
        <v>3.1361522655997216E-3</v>
      </c>
      <c r="F732">
        <f>IF(C732&gt;D732,1,0)</f>
        <v>0</v>
      </c>
      <c r="G732" t="str">
        <f>IF(F732&gt;F731,"BUY",IF(F732&lt;F731,"SELL","HOLD"))</f>
        <v>HOLD</v>
      </c>
      <c r="H732" s="7">
        <f>F731*E732</f>
        <v>0</v>
      </c>
      <c r="I732" s="12">
        <f>I731*(1+E732)</f>
        <v>1.0461850786668934</v>
      </c>
      <c r="J732" s="12">
        <f>J731*(1+H732)</f>
        <v>1.3063124048062273</v>
      </c>
      <c r="K732" s="7">
        <f>I732/MAX(I$2:I732)-1</f>
        <v>-0.29777811423596556</v>
      </c>
      <c r="L732" s="7">
        <f>J732/MAX(J$2:J732)-1</f>
        <v>-0.12347174382073556</v>
      </c>
    </row>
    <row r="733" spans="1:12" x14ac:dyDescent="0.25">
      <c r="A733" s="1">
        <v>44855</v>
      </c>
      <c r="B733" s="9">
        <v>184.94</v>
      </c>
      <c r="C733" s="9">
        <f>AVERAGE(B684:B733)</f>
        <v>192.98100000000002</v>
      </c>
      <c r="D733" s="9">
        <f>AVERAGE(B534:B733)</f>
        <v>207.91610000000003</v>
      </c>
      <c r="E733" s="7">
        <f>IF(B732=0,0,(B733-B732)/B732)</f>
        <v>-3.1263475636050695E-3</v>
      </c>
      <c r="F733">
        <f>IF(C733&gt;D733,1,0)</f>
        <v>0</v>
      </c>
      <c r="G733" t="str">
        <f>IF(F733&gt;F732,"BUY",IF(F733&lt;F732,"SELL","HOLD"))</f>
        <v>HOLD</v>
      </c>
      <c r="H733" s="7">
        <f>F732*E733</f>
        <v>0</v>
      </c>
      <c r="I733" s="12">
        <f>I732*(1+E733)</f>
        <v>1.0429143404951231</v>
      </c>
      <c r="J733" s="12">
        <f>J732*(1+H733)</f>
        <v>1.3063124048062273</v>
      </c>
      <c r="K733" s="7">
        <f>I733/MAX(I$2:I733)-1</f>
        <v>-0.29997350391763411</v>
      </c>
      <c r="L733" s="7">
        <f>J733/MAX(J$2:J733)-1</f>
        <v>-0.12347174382073556</v>
      </c>
    </row>
    <row r="734" spans="1:12" x14ac:dyDescent="0.25">
      <c r="A734" s="1">
        <v>44858</v>
      </c>
      <c r="B734" s="9">
        <v>185.99</v>
      </c>
      <c r="C734" s="9">
        <f>AVERAGE(B685:B734)</f>
        <v>192.73100000000002</v>
      </c>
      <c r="D734" s="9">
        <f>AVERAGE(B535:B734)</f>
        <v>207.71955000000003</v>
      </c>
      <c r="E734" s="7">
        <f>IF(B733=0,0,(B734-B733)/B733)</f>
        <v>5.6775170325511588E-3</v>
      </c>
      <c r="F734">
        <f>IF(C734&gt;D734,1,0)</f>
        <v>0</v>
      </c>
      <c r="G734" t="str">
        <f>IF(F734&gt;F733,"BUY",IF(F734&lt;F733,"SELL","HOLD"))</f>
        <v>HOLD</v>
      </c>
      <c r="H734" s="7">
        <f>F733*E734</f>
        <v>0</v>
      </c>
      <c r="I734" s="12">
        <f>I733*(1+E734)</f>
        <v>1.0488355044267761</v>
      </c>
      <c r="J734" s="12">
        <f>J733*(1+H734)</f>
        <v>1.3063124048062273</v>
      </c>
      <c r="K734" s="7">
        <f>I734/MAX(I$2:I734)-1</f>
        <v>-0.29599909156288939</v>
      </c>
      <c r="L734" s="7">
        <f>J734/MAX(J$2:J734)-1</f>
        <v>-0.12347174382073556</v>
      </c>
    </row>
    <row r="735" spans="1:12" x14ac:dyDescent="0.25">
      <c r="A735" s="1">
        <v>44859</v>
      </c>
      <c r="B735" s="9">
        <v>184.94</v>
      </c>
      <c r="C735" s="9">
        <f>AVERAGE(B686:B735)</f>
        <v>192.43300000000002</v>
      </c>
      <c r="D735" s="9">
        <f>AVERAGE(B536:B735)</f>
        <v>207.53890000000004</v>
      </c>
      <c r="E735" s="7">
        <f>IF(B734=0,0,(B735-B734)/B734)</f>
        <v>-5.6454648099360785E-3</v>
      </c>
      <c r="F735">
        <f>IF(C735&gt;D735,1,0)</f>
        <v>0</v>
      </c>
      <c r="G735" t="str">
        <f>IF(F735&gt;F734,"BUY",IF(F735&lt;F734,"SELL","HOLD"))</f>
        <v>HOLD</v>
      </c>
      <c r="H735" s="7">
        <f>F734*E735</f>
        <v>0</v>
      </c>
      <c r="I735" s="12">
        <f>I734*(1+E735)</f>
        <v>1.0429143404951231</v>
      </c>
      <c r="J735" s="12">
        <f>J734*(1+H735)</f>
        <v>1.3063124048062273</v>
      </c>
      <c r="K735" s="7">
        <f>I735/MAX(I$2:I735)-1</f>
        <v>-0.29997350391763411</v>
      </c>
      <c r="L735" s="7">
        <f>J735/MAX(J$2:J735)-1</f>
        <v>-0.12347174382073556</v>
      </c>
    </row>
    <row r="736" spans="1:12" x14ac:dyDescent="0.25">
      <c r="A736" s="1">
        <v>44860</v>
      </c>
      <c r="B736" s="9">
        <v>187.37</v>
      </c>
      <c r="C736" s="9">
        <f>AVERAGE(B687:B736)</f>
        <v>192.25940000000006</v>
      </c>
      <c r="D736" s="9">
        <f>AVERAGE(B537:B736)</f>
        <v>207.38190000000006</v>
      </c>
      <c r="E736" s="7">
        <f>IF(B735=0,0,(B736-B735)/B735)</f>
        <v>1.3139396561046863E-2</v>
      </c>
      <c r="F736">
        <f>IF(C736&gt;D736,1,0)</f>
        <v>0</v>
      </c>
      <c r="G736" t="str">
        <f>IF(F736&gt;F735,"BUY",IF(F736&lt;F735,"SELL","HOLD"))</f>
        <v>HOLD</v>
      </c>
      <c r="H736" s="7">
        <f>F735*E736</f>
        <v>0</v>
      </c>
      <c r="I736" s="12">
        <f>I735*(1+E736)</f>
        <v>1.0566176055940912</v>
      </c>
      <c r="J736" s="12">
        <f>J735*(1+H736)</f>
        <v>1.3063124048062273</v>
      </c>
      <c r="K736" s="7">
        <f>I736/MAX(I$2:I736)-1</f>
        <v>-0.29077557818236777</v>
      </c>
      <c r="L736" s="7">
        <f>J736/MAX(J$2:J736)-1</f>
        <v>-0.12347174382073556</v>
      </c>
    </row>
    <row r="737" spans="1:12" x14ac:dyDescent="0.25">
      <c r="A737" s="1">
        <v>44861</v>
      </c>
      <c r="B737" s="9">
        <v>188.58</v>
      </c>
      <c r="C737" s="9">
        <f>AVERAGE(B688:B737)</f>
        <v>192.07040000000003</v>
      </c>
      <c r="D737" s="9">
        <f>AVERAGE(B538:B737)</f>
        <v>207.23075000000006</v>
      </c>
      <c r="E737" s="7">
        <f>IF(B736=0,0,(B737-B736)/B736)</f>
        <v>6.4578107487858671E-3</v>
      </c>
      <c r="F737">
        <f>IF(C737&gt;D737,1,0)</f>
        <v>0</v>
      </c>
      <c r="G737" t="str">
        <f>IF(F737&gt;F736,"BUY",IF(F737&lt;F736,"SELL","HOLD"))</f>
        <v>HOLD</v>
      </c>
      <c r="H737" s="7">
        <f>F736*E737</f>
        <v>0</v>
      </c>
      <c r="I737" s="12">
        <f>I736*(1+E737)</f>
        <v>1.063441042124853</v>
      </c>
      <c r="J737" s="12">
        <f>J736*(1+H737)</f>
        <v>1.3063124048062273</v>
      </c>
      <c r="K737" s="7">
        <f>I737/MAX(I$2:I737)-1</f>
        <v>-0.2861955410878525</v>
      </c>
      <c r="L737" s="7">
        <f>J737/MAX(J$2:J737)-1</f>
        <v>-0.12347174382073556</v>
      </c>
    </row>
    <row r="738" spans="1:12" x14ac:dyDescent="0.25">
      <c r="A738" s="1">
        <v>44862</v>
      </c>
      <c r="B738" s="9">
        <v>189.31</v>
      </c>
      <c r="C738" s="9">
        <f>AVERAGE(B689:B738)</f>
        <v>191.91280000000003</v>
      </c>
      <c r="D738" s="9">
        <f>AVERAGE(B539:B738)</f>
        <v>207.09805000000003</v>
      </c>
      <c r="E738" s="7">
        <f>IF(B737=0,0,(B738-B737)/B737)</f>
        <v>3.8710361650227476E-3</v>
      </c>
      <c r="F738">
        <f>IF(C738&gt;D738,1,0)</f>
        <v>0</v>
      </c>
      <c r="G738" t="str">
        <f>IF(F738&gt;F737,"BUY",IF(F738&lt;F737,"SELL","HOLD"))</f>
        <v>HOLD</v>
      </c>
      <c r="H738" s="7">
        <f>F737*E738</f>
        <v>0</v>
      </c>
      <c r="I738" s="12">
        <f>I737*(1+E738)</f>
        <v>1.0675576608582877</v>
      </c>
      <c r="J738" s="12">
        <f>J737*(1+H738)</f>
        <v>1.3063124048062273</v>
      </c>
      <c r="K738" s="7">
        <f>I738/MAX(I$2:I738)-1</f>
        <v>-0.28343237821264922</v>
      </c>
      <c r="L738" s="7">
        <f>J738/MAX(J$2:J738)-1</f>
        <v>-0.12347174382073556</v>
      </c>
    </row>
    <row r="739" spans="1:12" x14ac:dyDescent="0.25">
      <c r="A739" s="1">
        <v>44865</v>
      </c>
      <c r="B739" s="9">
        <v>191.7</v>
      </c>
      <c r="C739" s="9">
        <f>AVERAGE(B690:B739)</f>
        <v>191.82740000000004</v>
      </c>
      <c r="D739" s="9">
        <f>AVERAGE(B540:B739)</f>
        <v>206.98420000000002</v>
      </c>
      <c r="E739" s="7">
        <f>IF(B738=0,0,(B739-B738)/B738)</f>
        <v>1.2624795309281001E-2</v>
      </c>
      <c r="F739">
        <f>IF(C739&gt;D739,1,0)</f>
        <v>0</v>
      </c>
      <c r="G739" t="str">
        <f>IF(F739&gt;F738,"BUY",IF(F739&lt;F738,"SELL","HOLD"))</f>
        <v>HOLD</v>
      </c>
      <c r="H739" s="7">
        <f>F738*E739</f>
        <v>0</v>
      </c>
      <c r="I739" s="12">
        <f>I738*(1+E739)</f>
        <v>1.0810353578074785</v>
      </c>
      <c r="J739" s="12">
        <f>J738*(1+H739)</f>
        <v>1.3063124048062273</v>
      </c>
      <c r="K739" s="7">
        <f>I739/MAX(I$2:I739)-1</f>
        <v>-0.27438585866232557</v>
      </c>
      <c r="L739" s="7">
        <f>J739/MAX(J$2:J739)-1</f>
        <v>-0.12347174382073556</v>
      </c>
    </row>
    <row r="740" spans="1:12" x14ac:dyDescent="0.25">
      <c r="A740" s="1">
        <v>44866</v>
      </c>
      <c r="B740" s="9">
        <v>195.68</v>
      </c>
      <c r="C740" s="9">
        <f>AVERAGE(B691:B740)</f>
        <v>191.78220000000005</v>
      </c>
      <c r="D740" s="9">
        <f>AVERAGE(B541:B740)</f>
        <v>206.87470000000005</v>
      </c>
      <c r="E740" s="7">
        <f>IF(B739=0,0,(B740-B739)/B739)</f>
        <v>2.0761606677099732E-2</v>
      </c>
      <c r="F740">
        <f>IF(C740&gt;D740,1,0)</f>
        <v>0</v>
      </c>
      <c r="G740" t="str">
        <f>IF(F740&gt;F739,"BUY",IF(F740&lt;F739,"SELL","HOLD"))</f>
        <v>HOLD</v>
      </c>
      <c r="H740" s="7">
        <f>F739*E740</f>
        <v>0</v>
      </c>
      <c r="I740" s="12">
        <f>I739*(1+E740)</f>
        <v>1.1034793887103151</v>
      </c>
      <c r="J740" s="12">
        <f>J739*(1+H740)</f>
        <v>1.3063124048062273</v>
      </c>
      <c r="K740" s="7">
        <f>I740/MAX(I$2:I740)-1</f>
        <v>-0.25932094326053123</v>
      </c>
      <c r="L740" s="7">
        <f>J740/MAX(J$2:J740)-1</f>
        <v>-0.12347174382073556</v>
      </c>
    </row>
    <row r="741" spans="1:12" x14ac:dyDescent="0.25">
      <c r="A741" s="1">
        <v>44867</v>
      </c>
      <c r="B741" s="9">
        <v>198.22</v>
      </c>
      <c r="C741" s="9">
        <f>AVERAGE(B692:B741)</f>
        <v>191.76380000000006</v>
      </c>
      <c r="D741" s="9">
        <f>AVERAGE(B542:B741)</f>
        <v>206.78795000000005</v>
      </c>
      <c r="E741" s="7">
        <f>IF(B740=0,0,(B741-B740)/B740)</f>
        <v>1.2980376124284505E-2</v>
      </c>
      <c r="F741">
        <f>IF(C741&gt;D741,1,0)</f>
        <v>0</v>
      </c>
      <c r="G741" t="str">
        <f>IF(F741&gt;F740,"BUY",IF(F741&lt;F740,"SELL","HOLD"))</f>
        <v>HOLD</v>
      </c>
      <c r="H741" s="7">
        <f>F740*E741</f>
        <v>0</v>
      </c>
      <c r="I741" s="12">
        <f>I740*(1+E741)</f>
        <v>1.1178029662211706</v>
      </c>
      <c r="J741" s="12">
        <f>J740*(1+H741)</f>
        <v>1.3063124048062273</v>
      </c>
      <c r="K741" s="7">
        <f>I741/MAX(I$2:I741)-1</f>
        <v>-0.24970665051667273</v>
      </c>
      <c r="L741" s="7">
        <f>J741/MAX(J$2:J741)-1</f>
        <v>-0.12347174382073556</v>
      </c>
    </row>
    <row r="742" spans="1:12" x14ac:dyDescent="0.25">
      <c r="A742" s="1">
        <v>44868</v>
      </c>
      <c r="B742" s="9">
        <v>193.99</v>
      </c>
      <c r="C742" s="9">
        <f>AVERAGE(B693:B742)</f>
        <v>191.6848</v>
      </c>
      <c r="D742" s="9">
        <f>AVERAGE(B543:B742)</f>
        <v>206.66720000000004</v>
      </c>
      <c r="E742" s="7">
        <f>IF(B741=0,0,(B742-B741)/B741)</f>
        <v>-2.1339925335485774E-2</v>
      </c>
      <c r="F742">
        <f>IF(C742&gt;D742,1,0)</f>
        <v>0</v>
      </c>
      <c r="G742" t="str">
        <f>IF(F742&gt;F741,"BUY",IF(F742&lt;F741,"SELL","HOLD"))</f>
        <v>HOLD</v>
      </c>
      <c r="H742" s="7">
        <f>F741*E742</f>
        <v>0</v>
      </c>
      <c r="I742" s="12">
        <f>I741*(1+E742)</f>
        <v>1.0939491343822263</v>
      </c>
      <c r="J742" s="12">
        <f>J741*(1+H742)</f>
        <v>1.3063124048062273</v>
      </c>
      <c r="K742" s="7">
        <f>I742/MAX(I$2:I742)-1</f>
        <v>-0.26571785457435848</v>
      </c>
      <c r="L742" s="7">
        <f>J742/MAX(J$2:J742)-1</f>
        <v>-0.12347174382073556</v>
      </c>
    </row>
    <row r="743" spans="1:12" x14ac:dyDescent="0.25">
      <c r="A743" s="1">
        <v>44869</v>
      </c>
      <c r="B743" s="9">
        <v>191.17</v>
      </c>
      <c r="C743" s="9">
        <f>AVERAGE(B694:B743)</f>
        <v>191.4828</v>
      </c>
      <c r="D743" s="9">
        <f>AVERAGE(B544:B743)</f>
        <v>206.5515</v>
      </c>
      <c r="E743" s="7">
        <f>IF(B742=0,0,(B743-B742)/B742)</f>
        <v>-1.4536831795453484E-2</v>
      </c>
      <c r="F743">
        <f>IF(C743&gt;D743,1,0)</f>
        <v>0</v>
      </c>
      <c r="G743" t="str">
        <f>IF(F743&gt;F742,"BUY",IF(F743&lt;F742,"SELL","HOLD"))</f>
        <v>HOLD</v>
      </c>
      <c r="H743" s="7">
        <f>F742*E743</f>
        <v>0</v>
      </c>
      <c r="I743" s="12">
        <f>I742*(1+E743)</f>
        <v>1.07804657982293</v>
      </c>
      <c r="J743" s="12">
        <f>J742*(1+H743)</f>
        <v>1.3063124048062273</v>
      </c>
      <c r="K743" s="7">
        <f>I743/MAX(I$2:I743)-1</f>
        <v>-0.27639199061281572</v>
      </c>
      <c r="L743" s="7">
        <f>J743/MAX(J$2:J743)-1</f>
        <v>-0.12347174382073556</v>
      </c>
    </row>
    <row r="744" spans="1:12" x14ac:dyDescent="0.25">
      <c r="A744" s="1">
        <v>44872</v>
      </c>
      <c r="B744" s="9">
        <v>189.89</v>
      </c>
      <c r="C744" s="9">
        <f>AVERAGE(B695:B744)</f>
        <v>191.32299999999995</v>
      </c>
      <c r="D744" s="9">
        <f>AVERAGE(B545:B744)</f>
        <v>206.42150000000001</v>
      </c>
      <c r="E744" s="7">
        <f>IF(B743=0,0,(B744-B743)/B743)</f>
        <v>-6.6956112360726117E-3</v>
      </c>
      <c r="F744">
        <f>IF(C744&gt;D744,1,0)</f>
        <v>0</v>
      </c>
      <c r="G744" t="str">
        <f>IF(F744&gt;F743,"BUY",IF(F744&lt;F743,"SELL","HOLD"))</f>
        <v>HOLD</v>
      </c>
      <c r="H744" s="7">
        <f>F743*E744</f>
        <v>0</v>
      </c>
      <c r="I744" s="12">
        <f>I743*(1+E744)</f>
        <v>1.0708283990300578</v>
      </c>
      <c r="J744" s="12">
        <f>J743*(1+H744)</f>
        <v>1.3063124048062273</v>
      </c>
      <c r="K744" s="7">
        <f>I744/MAX(I$2:I744)-1</f>
        <v>-0.28123698853098078</v>
      </c>
      <c r="L744" s="7">
        <f>J744/MAX(J$2:J744)-1</f>
        <v>-0.12347174382073556</v>
      </c>
    </row>
    <row r="745" spans="1:12" x14ac:dyDescent="0.25">
      <c r="A745" s="1">
        <v>44873</v>
      </c>
      <c r="B745" s="9">
        <v>190.1</v>
      </c>
      <c r="C745" s="9">
        <f>AVERAGE(B696:B745)</f>
        <v>191.13319999999999</v>
      </c>
      <c r="D745" s="9">
        <f>AVERAGE(B546:B745)</f>
        <v>206.26990000000006</v>
      </c>
      <c r="E745" s="7">
        <f>IF(B744=0,0,(B745-B744)/B744)</f>
        <v>1.1059034177682235E-3</v>
      </c>
      <c r="F745">
        <f>IF(C745&gt;D745,1,0)</f>
        <v>0</v>
      </c>
      <c r="G745" t="str">
        <f>IF(F745&gt;F744,"BUY",IF(F745&lt;F744,"SELL","HOLD"))</f>
        <v>HOLD</v>
      </c>
      <c r="H745" s="7">
        <f>F744*E745</f>
        <v>0</v>
      </c>
      <c r="I745" s="12">
        <f>I744*(1+E745)</f>
        <v>1.0720126318163885</v>
      </c>
      <c r="J745" s="12">
        <f>J744*(1+H745)</f>
        <v>1.3063124048062273</v>
      </c>
      <c r="K745" s="7">
        <f>I745/MAX(I$2:I745)-1</f>
        <v>-0.28044210606003173</v>
      </c>
      <c r="L745" s="7">
        <f>J745/MAX(J$2:J745)-1</f>
        <v>-0.12347174382073556</v>
      </c>
    </row>
    <row r="746" spans="1:12" x14ac:dyDescent="0.25">
      <c r="A746" s="1">
        <v>44874</v>
      </c>
      <c r="B746" s="9">
        <v>191.43</v>
      </c>
      <c r="C746" s="9">
        <f>AVERAGE(B697:B746)</f>
        <v>190.93680000000001</v>
      </c>
      <c r="D746" s="9">
        <f>AVERAGE(B547:B746)</f>
        <v>206.16640000000004</v>
      </c>
      <c r="E746" s="7">
        <f>IF(B745=0,0,(B746-B745)/B745)</f>
        <v>6.9963177275119016E-3</v>
      </c>
      <c r="F746">
        <f>IF(C746&gt;D746,1,0)</f>
        <v>0</v>
      </c>
      <c r="G746" t="str">
        <f>IF(F746&gt;F745,"BUY",IF(F746&lt;F745,"SELL","HOLD"))</f>
        <v>HOLD</v>
      </c>
      <c r="H746" s="7">
        <f>F745*E746</f>
        <v>0</v>
      </c>
      <c r="I746" s="12">
        <f>I745*(1+E746)</f>
        <v>1.0795127727964822</v>
      </c>
      <c r="J746" s="12">
        <f>J745*(1+H746)</f>
        <v>1.3063124048062273</v>
      </c>
      <c r="K746" s="7">
        <f>I746/MAX(I$2:I746)-1</f>
        <v>-0.27540785041068838</v>
      </c>
      <c r="L746" s="7">
        <f>J746/MAX(J$2:J746)-1</f>
        <v>-0.12347174382073556</v>
      </c>
    </row>
    <row r="747" spans="1:12" x14ac:dyDescent="0.25">
      <c r="A747" s="1">
        <v>44875</v>
      </c>
      <c r="B747" s="9">
        <v>189.92</v>
      </c>
      <c r="C747" s="9">
        <f>AVERAGE(B698:B747)</f>
        <v>190.7312</v>
      </c>
      <c r="D747" s="9">
        <f>AVERAGE(B548:B747)</f>
        <v>206.06869999999998</v>
      </c>
      <c r="E747" s="7">
        <f>IF(B746=0,0,(B747-B746)/B746)</f>
        <v>-7.8880008358147586E-3</v>
      </c>
      <c r="F747">
        <f>IF(C747&gt;D747,1,0)</f>
        <v>0</v>
      </c>
      <c r="G747" t="str">
        <f>IF(F747&gt;F746,"BUY",IF(F747&lt;F746,"SELL","HOLD"))</f>
        <v>HOLD</v>
      </c>
      <c r="H747" s="7">
        <f>F746*E747</f>
        <v>0</v>
      </c>
      <c r="I747" s="12">
        <f>I746*(1+E747)</f>
        <v>1.0709975751423908</v>
      </c>
      <c r="J747" s="12">
        <f>J746*(1+H747)</f>
        <v>1.3063124048062273</v>
      </c>
      <c r="K747" s="7">
        <f>I747/MAX(I$2:I747)-1</f>
        <v>-0.28112343389227368</v>
      </c>
      <c r="L747" s="7">
        <f>J747/MAX(J$2:J747)-1</f>
        <v>-0.12347174382073556</v>
      </c>
    </row>
    <row r="748" spans="1:12" x14ac:dyDescent="0.25">
      <c r="A748" s="1">
        <v>44876</v>
      </c>
      <c r="B748" s="9">
        <v>190.5</v>
      </c>
      <c r="C748" s="9">
        <f>AVERAGE(B699:B748)</f>
        <v>190.52020000000002</v>
      </c>
      <c r="D748" s="9">
        <f>AVERAGE(B549:B748)</f>
        <v>205.96550000000002</v>
      </c>
      <c r="E748" s="7">
        <f>IF(B747=0,0,(B748-B747)/B747)</f>
        <v>3.0539174389217173E-3</v>
      </c>
      <c r="F748">
        <f>IF(C748&gt;D748,1,0)</f>
        <v>0</v>
      </c>
      <c r="G748" t="str">
        <f>IF(F748&gt;F747,"BUY",IF(F748&lt;F747,"SELL","HOLD"))</f>
        <v>HOLD</v>
      </c>
      <c r="H748" s="7">
        <f>F747*E748</f>
        <v>0</v>
      </c>
      <c r="I748" s="12">
        <f>I747*(1+E748)</f>
        <v>1.0742683133141611</v>
      </c>
      <c r="J748" s="12">
        <f>J747*(1+H748)</f>
        <v>1.3063124048062273</v>
      </c>
      <c r="K748" s="7">
        <f>I748/MAX(I$2:I748)-1</f>
        <v>-0.27892804421060513</v>
      </c>
      <c r="L748" s="7">
        <f>J748/MAX(J$2:J748)-1</f>
        <v>-0.12347174382073556</v>
      </c>
    </row>
    <row r="749" spans="1:12" x14ac:dyDescent="0.25">
      <c r="A749" s="1">
        <v>44879</v>
      </c>
      <c r="B749" s="9">
        <v>188.93</v>
      </c>
      <c r="C749" s="9">
        <f>AVERAGE(B700:B749)</f>
        <v>190.35559999999998</v>
      </c>
      <c r="D749" s="9">
        <f>AVERAGE(B550:B749)</f>
        <v>205.85830000000001</v>
      </c>
      <c r="E749" s="7">
        <f>IF(B748=0,0,(B749-B748)/B748)</f>
        <v>-8.2414698162729307E-3</v>
      </c>
      <c r="F749">
        <f>IF(C749&gt;D749,1,0)</f>
        <v>0</v>
      </c>
      <c r="G749" t="str">
        <f>IF(F749&gt;F748,"BUY",IF(F749&lt;F748,"SELL","HOLD"))</f>
        <v>HOLD</v>
      </c>
      <c r="H749" s="7">
        <f>F748*E749</f>
        <v>0</v>
      </c>
      <c r="I749" s="12">
        <f>I748*(1+E749)</f>
        <v>1.0654147634354039</v>
      </c>
      <c r="J749" s="12">
        <f>J748*(1+H749)</f>
        <v>1.3063124048062273</v>
      </c>
      <c r="K749" s="7">
        <f>I749/MAX(I$2:I749)-1</f>
        <v>-0.28487073696960441</v>
      </c>
      <c r="L749" s="7">
        <f>J749/MAX(J$2:J749)-1</f>
        <v>-0.12347174382073556</v>
      </c>
    </row>
    <row r="750" spans="1:12" x14ac:dyDescent="0.25">
      <c r="A750" s="1">
        <v>44880</v>
      </c>
      <c r="B750" s="9">
        <v>187.69</v>
      </c>
      <c r="C750" s="9">
        <f>AVERAGE(B701:B750)</f>
        <v>190.114</v>
      </c>
      <c r="D750" s="9">
        <f>AVERAGE(B551:B750)</f>
        <v>205.73965000000001</v>
      </c>
      <c r="E750" s="7">
        <f>IF(B749=0,0,(B750-B749)/B749)</f>
        <v>-6.563277404329694E-3</v>
      </c>
      <c r="F750">
        <f>IF(C750&gt;D750,1,0)</f>
        <v>0</v>
      </c>
      <c r="G750" t="str">
        <f>IF(F750&gt;F749,"BUY",IF(F750&lt;F749,"SELL","HOLD"))</f>
        <v>HOLD</v>
      </c>
      <c r="H750" s="7">
        <f>F749*E750</f>
        <v>0</v>
      </c>
      <c r="I750" s="12">
        <f>I749*(1+E750)</f>
        <v>1.0584221507923091</v>
      </c>
      <c r="J750" s="12">
        <f>J749*(1+H750)</f>
        <v>1.3063124048062273</v>
      </c>
      <c r="K750" s="7">
        <f>I750/MAX(I$2:I750)-1</f>
        <v>-0.28956432870282667</v>
      </c>
      <c r="L750" s="7">
        <f>J750/MAX(J$2:J750)-1</f>
        <v>-0.12347174382073556</v>
      </c>
    </row>
    <row r="751" spans="1:12" x14ac:dyDescent="0.25">
      <c r="A751" s="1">
        <v>44881</v>
      </c>
      <c r="B751" s="9">
        <v>184.94</v>
      </c>
      <c r="C751" s="9">
        <f>AVERAGE(B702:B751)</f>
        <v>189.83080000000001</v>
      </c>
      <c r="D751" s="9">
        <f>AVERAGE(B552:B751)</f>
        <v>205.61744999999999</v>
      </c>
      <c r="E751" s="7">
        <f>IF(B750=0,0,(B751-B750)/B750)</f>
        <v>-1.4651819489583889E-2</v>
      </c>
      <c r="F751">
        <f>IF(C751&gt;D751,1,0)</f>
        <v>0</v>
      </c>
      <c r="G751" t="str">
        <f>IF(F751&gt;F750,"BUY",IF(F751&lt;F750,"SELL","HOLD"))</f>
        <v>HOLD</v>
      </c>
      <c r="H751" s="7">
        <f>F750*E751</f>
        <v>0</v>
      </c>
      <c r="I751" s="12">
        <f>I750*(1+E751)</f>
        <v>1.0429143404951229</v>
      </c>
      <c r="J751" s="12">
        <f>J750*(1+H751)</f>
        <v>1.3063124048062273</v>
      </c>
      <c r="K751" s="7">
        <f>I751/MAX(I$2:I751)-1</f>
        <v>-0.29997350391763433</v>
      </c>
      <c r="L751" s="7">
        <f>J751/MAX(J$2:J751)-1</f>
        <v>-0.12347174382073556</v>
      </c>
    </row>
    <row r="752" spans="1:12" x14ac:dyDescent="0.25">
      <c r="A752" s="1">
        <v>44882</v>
      </c>
      <c r="B752" s="9">
        <v>184.94</v>
      </c>
      <c r="C752" s="9">
        <f>AVERAGE(B703:B752)</f>
        <v>189.58120000000002</v>
      </c>
      <c r="D752" s="9">
        <f>AVERAGE(B553:B752)</f>
        <v>205.49450000000002</v>
      </c>
      <c r="E752" s="7">
        <f>IF(B751=0,0,(B752-B751)/B751)</f>
        <v>0</v>
      </c>
      <c r="F752">
        <f>IF(C752&gt;D752,1,0)</f>
        <v>0</v>
      </c>
      <c r="G752" t="str">
        <f>IF(F752&gt;F751,"BUY",IF(F752&lt;F751,"SELL","HOLD"))</f>
        <v>HOLD</v>
      </c>
      <c r="H752" s="7">
        <f>F751*E752</f>
        <v>0</v>
      </c>
      <c r="I752" s="12">
        <f>I751*(1+E752)</f>
        <v>1.0429143404951229</v>
      </c>
      <c r="J752" s="12">
        <f>J751*(1+H752)</f>
        <v>1.3063124048062273</v>
      </c>
      <c r="K752" s="7">
        <f>I752/MAX(I$2:I752)-1</f>
        <v>-0.29997350391763433</v>
      </c>
      <c r="L752" s="7">
        <f>J752/MAX(J$2:J752)-1</f>
        <v>-0.12347174382073556</v>
      </c>
    </row>
    <row r="753" spans="1:12" x14ac:dyDescent="0.25">
      <c r="A753" s="1">
        <v>44883</v>
      </c>
      <c r="B753" s="9">
        <v>184.94</v>
      </c>
      <c r="C753" s="9">
        <f>AVERAGE(B704:B753)</f>
        <v>189.27180000000004</v>
      </c>
      <c r="D753" s="9">
        <f>AVERAGE(B554:B753)</f>
        <v>205.37465</v>
      </c>
      <c r="E753" s="7">
        <f>IF(B752=0,0,(B753-B752)/B752)</f>
        <v>0</v>
      </c>
      <c r="F753">
        <f>IF(C753&gt;D753,1,0)</f>
        <v>0</v>
      </c>
      <c r="G753" t="str">
        <f>IF(F753&gt;F752,"BUY",IF(F753&lt;F752,"SELL","HOLD"))</f>
        <v>HOLD</v>
      </c>
      <c r="H753" s="7">
        <f>F752*E753</f>
        <v>0</v>
      </c>
      <c r="I753" s="12">
        <f>I752*(1+E753)</f>
        <v>1.0429143404951229</v>
      </c>
      <c r="J753" s="12">
        <f>J752*(1+H753)</f>
        <v>1.3063124048062273</v>
      </c>
      <c r="K753" s="7">
        <f>I753/MAX(I$2:I753)-1</f>
        <v>-0.29997350391763433</v>
      </c>
      <c r="L753" s="7">
        <f>J753/MAX(J$2:J753)-1</f>
        <v>-0.12347174382073556</v>
      </c>
    </row>
    <row r="754" spans="1:12" x14ac:dyDescent="0.25">
      <c r="A754" s="1">
        <v>44886</v>
      </c>
      <c r="B754" s="9">
        <v>184.94</v>
      </c>
      <c r="C754" s="9">
        <f>AVERAGE(B705:B754)</f>
        <v>189.00720000000004</v>
      </c>
      <c r="D754" s="9">
        <f>AVERAGE(B555:B754)</f>
        <v>205.23715000000001</v>
      </c>
      <c r="E754" s="7">
        <f>IF(B753=0,0,(B754-B753)/B753)</f>
        <v>0</v>
      </c>
      <c r="F754">
        <f>IF(C754&gt;D754,1,0)</f>
        <v>0</v>
      </c>
      <c r="G754" t="str">
        <f>IF(F754&gt;F753,"BUY",IF(F754&lt;F753,"SELL","HOLD"))</f>
        <v>HOLD</v>
      </c>
      <c r="H754" s="7">
        <f>F753*E754</f>
        <v>0</v>
      </c>
      <c r="I754" s="12">
        <f>I753*(1+E754)</f>
        <v>1.0429143404951229</v>
      </c>
      <c r="J754" s="12">
        <f>J753*(1+H754)</f>
        <v>1.3063124048062273</v>
      </c>
      <c r="K754" s="7">
        <f>I754/MAX(I$2:I754)-1</f>
        <v>-0.29997350391763433</v>
      </c>
      <c r="L754" s="7">
        <f>J754/MAX(J$2:J754)-1</f>
        <v>-0.12347174382073556</v>
      </c>
    </row>
    <row r="755" spans="1:12" x14ac:dyDescent="0.25">
      <c r="A755" s="1">
        <v>44887</v>
      </c>
      <c r="B755" s="9">
        <v>187.42</v>
      </c>
      <c r="C755" s="9">
        <f>AVERAGE(B706:B755)</f>
        <v>188.87820000000002</v>
      </c>
      <c r="D755" s="9">
        <f>AVERAGE(B556:B755)</f>
        <v>205.1086</v>
      </c>
      <c r="E755" s="7">
        <f>IF(B754=0,0,(B755-B754)/B754)</f>
        <v>1.3409754514977775E-2</v>
      </c>
      <c r="F755">
        <f>IF(C755&gt;D755,1,0)</f>
        <v>0</v>
      </c>
      <c r="G755" t="str">
        <f>IF(F755&gt;F754,"BUY",IF(F755&lt;F754,"SELL","HOLD"))</f>
        <v>HOLD</v>
      </c>
      <c r="H755" s="7">
        <f>F754*E755</f>
        <v>0</v>
      </c>
      <c r="I755" s="12">
        <f>I754*(1+E755)</f>
        <v>1.0568995657813125</v>
      </c>
      <c r="J755" s="12">
        <f>J754*(1+H755)</f>
        <v>1.3063124048062273</v>
      </c>
      <c r="K755" s="7">
        <f>I755/MAX(I$2:I755)-1</f>
        <v>-0.29058632045118971</v>
      </c>
      <c r="L755" s="7">
        <f>J755/MAX(J$2:J755)-1</f>
        <v>-0.12347174382073556</v>
      </c>
    </row>
    <row r="756" spans="1:12" x14ac:dyDescent="0.25">
      <c r="A756" s="1">
        <v>44888</v>
      </c>
      <c r="B756" s="9">
        <v>185.43</v>
      </c>
      <c r="C756" s="9">
        <f>AVERAGE(B707:B756)</f>
        <v>188.80220000000006</v>
      </c>
      <c r="D756" s="9">
        <f>AVERAGE(B557:B756)</f>
        <v>204.96535</v>
      </c>
      <c r="E756" s="7">
        <f>IF(B755=0,0,(B756-B755)/B755)</f>
        <v>-1.0617863621811871E-2</v>
      </c>
      <c r="F756">
        <f>IF(C756&gt;D756,1,0)</f>
        <v>0</v>
      </c>
      <c r="G756" t="str">
        <f>IF(F756&gt;F755,"BUY",IF(F756&lt;F755,"SELL","HOLD"))</f>
        <v>HOLD</v>
      </c>
      <c r="H756" s="7">
        <f>F755*E756</f>
        <v>0</v>
      </c>
      <c r="I756" s="12">
        <f>I755*(1+E756)</f>
        <v>1.0456775503298943</v>
      </c>
      <c r="J756" s="12">
        <f>J755*(1+H756)</f>
        <v>1.3063124048062273</v>
      </c>
      <c r="K756" s="7">
        <f>I756/MAX(I$2:I756)-1</f>
        <v>-0.29811877815208676</v>
      </c>
      <c r="L756" s="7">
        <f>J756/MAX(J$2:J756)-1</f>
        <v>-0.12347174382073556</v>
      </c>
    </row>
    <row r="757" spans="1:12" x14ac:dyDescent="0.25">
      <c r="A757" s="1">
        <v>44889</v>
      </c>
      <c r="B757" s="9">
        <v>191.45</v>
      </c>
      <c r="C757" s="9">
        <f>AVERAGE(B708:B757)</f>
        <v>188.81460000000007</v>
      </c>
      <c r="D757" s="9">
        <f>AVERAGE(B558:B757)</f>
        <v>204.85949999999997</v>
      </c>
      <c r="E757" s="7">
        <f>IF(B756=0,0,(B757-B756)/B756)</f>
        <v>3.2465081162702809E-2</v>
      </c>
      <c r="F757">
        <f>IF(C757&gt;D757,1,0)</f>
        <v>0</v>
      </c>
      <c r="G757" t="str">
        <f>IF(F757&gt;F756,"BUY",IF(F757&lt;F756,"SELL","HOLD"))</f>
        <v>HOLD</v>
      </c>
      <c r="H757" s="7">
        <f>F756*E757</f>
        <v>0</v>
      </c>
      <c r="I757" s="12">
        <f>I756*(1+E757)</f>
        <v>1.0796255568713704</v>
      </c>
      <c r="J757" s="12">
        <f>J756*(1+H757)</f>
        <v>1.3063124048062273</v>
      </c>
      <c r="K757" s="7">
        <f>I757/MAX(I$2:I757)-1</f>
        <v>-0.27533214731821731</v>
      </c>
      <c r="L757" s="7">
        <f>J757/MAX(J$2:J757)-1</f>
        <v>-0.12347174382073556</v>
      </c>
    </row>
    <row r="758" spans="1:12" x14ac:dyDescent="0.25">
      <c r="A758" s="1">
        <v>44890</v>
      </c>
      <c r="B758" s="9">
        <v>192.72</v>
      </c>
      <c r="C758" s="9">
        <f>AVERAGE(B709:B758)</f>
        <v>188.92800000000003</v>
      </c>
      <c r="D758" s="9">
        <f>AVERAGE(B559:B758)</f>
        <v>204.76840000000001</v>
      </c>
      <c r="E758" s="7">
        <f>IF(B757=0,0,(B758-B757)/B757)</f>
        <v>6.6335857926352066E-3</v>
      </c>
      <c r="F758">
        <f>IF(C758&gt;D758,1,0)</f>
        <v>0</v>
      </c>
      <c r="G758" t="str">
        <f>IF(F758&gt;F757,"BUY",IF(F758&lt;F757,"SELL","HOLD"))</f>
        <v>HOLD</v>
      </c>
      <c r="H758" s="7">
        <f>F757*E758</f>
        <v>0</v>
      </c>
      <c r="I758" s="12">
        <f>I757*(1+E758)</f>
        <v>1.0867873456267982</v>
      </c>
      <c r="J758" s="12">
        <f>J757*(1+H758)</f>
        <v>1.3063124048062273</v>
      </c>
      <c r="K758" s="7">
        <f>I758/MAX(I$2:I758)-1</f>
        <v>-0.27052500094628795</v>
      </c>
      <c r="L758" s="7">
        <f>J758/MAX(J$2:J758)-1</f>
        <v>-0.12347174382073556</v>
      </c>
    </row>
    <row r="759" spans="1:12" x14ac:dyDescent="0.25">
      <c r="A759" s="1">
        <v>44893</v>
      </c>
      <c r="B759" s="9">
        <v>193.32</v>
      </c>
      <c r="C759" s="9">
        <f>AVERAGE(B710:B759)</f>
        <v>188.95719999999997</v>
      </c>
      <c r="D759" s="9">
        <f>AVERAGE(B560:B759)</f>
        <v>204.68774999999997</v>
      </c>
      <c r="E759" s="7">
        <f>IF(B758=0,0,(B759-B758)/B758)</f>
        <v>3.1133250311332207E-3</v>
      </c>
      <c r="F759">
        <f>IF(C759&gt;D759,1,0)</f>
        <v>0</v>
      </c>
      <c r="G759" t="str">
        <f>IF(F759&gt;F758,"BUY",IF(F759&lt;F758,"SELL","HOLD"))</f>
        <v>HOLD</v>
      </c>
      <c r="H759" s="7">
        <f>F758*E759</f>
        <v>0</v>
      </c>
      <c r="I759" s="12">
        <f>I758*(1+E759)</f>
        <v>1.090170867873457</v>
      </c>
      <c r="J759" s="12">
        <f>J758*(1+H759)</f>
        <v>1.3063124048062273</v>
      </c>
      <c r="K759" s="7">
        <f>I759/MAX(I$2:I759)-1</f>
        <v>-0.26825390817214811</v>
      </c>
      <c r="L759" s="7">
        <f>J759/MAX(J$2:J759)-1</f>
        <v>-0.12347174382073556</v>
      </c>
    </row>
    <row r="760" spans="1:12" x14ac:dyDescent="0.25">
      <c r="A760" s="1">
        <v>44894</v>
      </c>
      <c r="B760" s="9">
        <v>191.48</v>
      </c>
      <c r="C760" s="9">
        <f>AVERAGE(B711:B760)</f>
        <v>189.07179999999997</v>
      </c>
      <c r="D760" s="9">
        <f>AVERAGE(B561:B760)</f>
        <v>204.59235000000001</v>
      </c>
      <c r="E760" s="7">
        <f>IF(B759=0,0,(B760-B759)/B759)</f>
        <v>-9.5178977860542278E-3</v>
      </c>
      <c r="F760">
        <f>IF(C760&gt;D760,1,0)</f>
        <v>0</v>
      </c>
      <c r="G760" t="str">
        <f>IF(F760&gt;F759,"BUY",IF(F760&lt;F759,"SELL","HOLD"))</f>
        <v>HOLD</v>
      </c>
      <c r="H760" s="7">
        <f>F759*E760</f>
        <v>0</v>
      </c>
      <c r="I760" s="12">
        <f>I759*(1+E760)</f>
        <v>1.0797947329837032</v>
      </c>
      <c r="J760" s="12">
        <f>J759*(1+H760)</f>
        <v>1.3063124048062273</v>
      </c>
      <c r="K760" s="7">
        <f>I760/MAX(I$2:I760)-1</f>
        <v>-0.27521859267951043</v>
      </c>
      <c r="L760" s="7">
        <f>J760/MAX(J$2:J760)-1</f>
        <v>-0.12347174382073556</v>
      </c>
    </row>
    <row r="761" spans="1:12" x14ac:dyDescent="0.25">
      <c r="A761" s="1">
        <v>44895</v>
      </c>
      <c r="B761" s="9">
        <v>193.23</v>
      </c>
      <c r="C761" s="9">
        <f>AVERAGE(B712:B761)</f>
        <v>189.12899999999993</v>
      </c>
      <c r="D761" s="9">
        <f>AVERAGE(B562:B761)</f>
        <v>204.51300000000003</v>
      </c>
      <c r="E761" s="7">
        <f>IF(B760=0,0,(B761-B760)/B760)</f>
        <v>9.1393357008564876E-3</v>
      </c>
      <c r="F761">
        <f>IF(C761&gt;D761,1,0)</f>
        <v>0</v>
      </c>
      <c r="G761" t="str">
        <f>IF(F761&gt;F760,"BUY",IF(F761&lt;F760,"SELL","HOLD"))</f>
        <v>HOLD</v>
      </c>
      <c r="H761" s="7">
        <f>F760*E761</f>
        <v>0</v>
      </c>
      <c r="I761" s="12">
        <f>I760*(1+E761)</f>
        <v>1.0896633395364579</v>
      </c>
      <c r="J761" s="12">
        <f>J760*(1+H761)</f>
        <v>1.3063124048062273</v>
      </c>
      <c r="K761" s="7">
        <f>I761/MAX(I$2:I761)-1</f>
        <v>-0.26859457208826931</v>
      </c>
      <c r="L761" s="7">
        <f>J761/MAX(J$2:J761)-1</f>
        <v>-0.12347174382073556</v>
      </c>
    </row>
    <row r="762" spans="1:12" x14ac:dyDescent="0.25">
      <c r="A762" s="1">
        <v>44896</v>
      </c>
      <c r="B762" s="9">
        <v>192.06</v>
      </c>
      <c r="C762" s="9">
        <f>AVERAGE(B713:B762)</f>
        <v>189.15319999999991</v>
      </c>
      <c r="D762" s="9">
        <f>AVERAGE(B563:B762)</f>
        <v>204.42384999999999</v>
      </c>
      <c r="E762" s="7">
        <f>IF(B761=0,0,(B762-B761)/B761)</f>
        <v>-6.0549604098741787E-3</v>
      </c>
      <c r="F762">
        <f>IF(C762&gt;D762,1,0)</f>
        <v>0</v>
      </c>
      <c r="G762" t="str">
        <f>IF(F762&gt;F761,"BUY",IF(F762&lt;F761,"SELL","HOLD"))</f>
        <v>HOLD</v>
      </c>
      <c r="H762" s="7">
        <f>F761*E762</f>
        <v>0</v>
      </c>
      <c r="I762" s="12">
        <f>I761*(1+E762)</f>
        <v>1.0830654711554732</v>
      </c>
      <c r="J762" s="12">
        <f>J761*(1+H762)</f>
        <v>1.3063124048062273</v>
      </c>
      <c r="K762" s="7">
        <f>I762/MAX(I$2:I762)-1</f>
        <v>-0.273023202997842</v>
      </c>
      <c r="L762" s="7">
        <f>J762/MAX(J$2:J762)-1</f>
        <v>-0.12347174382073556</v>
      </c>
    </row>
    <row r="763" spans="1:12" x14ac:dyDescent="0.25">
      <c r="A763" s="1">
        <v>44897</v>
      </c>
      <c r="B763" s="9">
        <v>192.49</v>
      </c>
      <c r="C763" s="9">
        <f>AVERAGE(B714:B763)</f>
        <v>189.19379999999992</v>
      </c>
      <c r="D763" s="9">
        <f>AVERAGE(B564:B763)</f>
        <v>204.3048</v>
      </c>
      <c r="E763" s="7">
        <f>IF(B762=0,0,(B763-B762)/B762)</f>
        <v>2.2388836821826867E-3</v>
      </c>
      <c r="F763">
        <f>IF(C763&gt;D763,1,0)</f>
        <v>0</v>
      </c>
      <c r="G763" t="str">
        <f>IF(F763&gt;F762,"BUY",IF(F763&lt;F762,"SELL","HOLD"))</f>
        <v>HOLD</v>
      </c>
      <c r="H763" s="7">
        <f>F762*E763</f>
        <v>0</v>
      </c>
      <c r="I763" s="12">
        <f>I762*(1+E763)</f>
        <v>1.0854903287655788</v>
      </c>
      <c r="J763" s="12">
        <f>J762*(1+H763)</f>
        <v>1.3063124048062273</v>
      </c>
      <c r="K763" s="7">
        <f>I763/MAX(I$2:I763)-1</f>
        <v>-0.27139558650970841</v>
      </c>
      <c r="L763" s="7">
        <f>J763/MAX(J$2:J763)-1</f>
        <v>-0.12347174382073556</v>
      </c>
    </row>
    <row r="764" spans="1:12" x14ac:dyDescent="0.25">
      <c r="A764" s="1">
        <v>44900</v>
      </c>
      <c r="B764" s="9">
        <v>198.56</v>
      </c>
      <c r="C764" s="9">
        <f>AVERAGE(B715:B764)</f>
        <v>189.38919999999996</v>
      </c>
      <c r="D764" s="9">
        <f>AVERAGE(B565:B764)</f>
        <v>204.20259999999999</v>
      </c>
      <c r="E764" s="7">
        <f>IF(B763=0,0,(B764-B763)/B763)</f>
        <v>3.1534105667826863E-2</v>
      </c>
      <c r="F764">
        <f>IF(C764&gt;D764,1,0)</f>
        <v>0</v>
      </c>
      <c r="G764" t="str">
        <f>IF(F764&gt;F763,"BUY",IF(F764&lt;F763,"SELL","HOLD"))</f>
        <v>HOLD</v>
      </c>
      <c r="H764" s="7">
        <f>F763*E764</f>
        <v>0</v>
      </c>
      <c r="I764" s="12">
        <f>I763*(1+E764)</f>
        <v>1.1197202954942767</v>
      </c>
      <c r="J764" s="12">
        <f>J763*(1+H764)</f>
        <v>1.3063124048062273</v>
      </c>
      <c r="K764" s="7">
        <f>I764/MAX(I$2:I764)-1</f>
        <v>-0.24841969794466057</v>
      </c>
      <c r="L764" s="7">
        <f>J764/MAX(J$2:J764)-1</f>
        <v>-0.12347174382073556</v>
      </c>
    </row>
    <row r="765" spans="1:12" x14ac:dyDescent="0.25">
      <c r="A765" s="1">
        <v>44901</v>
      </c>
      <c r="B765" s="9">
        <v>198.48</v>
      </c>
      <c r="C765" s="9">
        <f>AVERAGE(B716:B765)</f>
        <v>189.56259999999995</v>
      </c>
      <c r="D765" s="9">
        <f>AVERAGE(B566:B765)</f>
        <v>204.10605000000004</v>
      </c>
      <c r="E765" s="7">
        <f>IF(B764=0,0,(B765-B764)/B764)</f>
        <v>-4.0290088638201302E-4</v>
      </c>
      <c r="F765">
        <f>IF(C765&gt;D765,1,0)</f>
        <v>0</v>
      </c>
      <c r="G765" t="str">
        <f>IF(F765&gt;F764,"BUY",IF(F765&lt;F764,"SELL","HOLD"))</f>
        <v>HOLD</v>
      </c>
      <c r="H765" s="7">
        <f>F764*E765</f>
        <v>0</v>
      </c>
      <c r="I765" s="12">
        <f>I764*(1+E765)</f>
        <v>1.1192691591947219</v>
      </c>
      <c r="J765" s="12">
        <f>J764*(1+H765)</f>
        <v>1.3063124048062273</v>
      </c>
      <c r="K765" s="7">
        <f>I765/MAX(I$2:I765)-1</f>
        <v>-0.24872251031454595</v>
      </c>
      <c r="L765" s="7">
        <f>J765/MAX(J$2:J765)-1</f>
        <v>-0.12347174382073556</v>
      </c>
    </row>
    <row r="766" spans="1:12" x14ac:dyDescent="0.25">
      <c r="A766" s="1">
        <v>44902</v>
      </c>
      <c r="B766" s="9">
        <v>201.39</v>
      </c>
      <c r="C766" s="9">
        <f>AVERAGE(B717:B766)</f>
        <v>189.79859999999994</v>
      </c>
      <c r="D766" s="9">
        <f>AVERAGE(B567:B766)</f>
        <v>204.00510000000003</v>
      </c>
      <c r="E766" s="7">
        <f>IF(B765=0,0,(B766-B765)/B765)</f>
        <v>1.4661426844014494E-2</v>
      </c>
      <c r="F766">
        <f>IF(C766&gt;D766,1,0)</f>
        <v>0</v>
      </c>
      <c r="G766" t="str">
        <f>IF(F766&gt;F765,"BUY",IF(F766&lt;F765,"SELL","HOLD"))</f>
        <v>HOLD</v>
      </c>
      <c r="H766" s="7">
        <f>F765*E766</f>
        <v>0</v>
      </c>
      <c r="I766" s="12">
        <f>I765*(1+E766)</f>
        <v>1.1356792420910169</v>
      </c>
      <c r="J766" s="12">
        <f>J765*(1+H766)</f>
        <v>1.3063124048062273</v>
      </c>
      <c r="K766" s="7">
        <f>I766/MAX(I$2:I766)-1</f>
        <v>-0.23770771035996785</v>
      </c>
      <c r="L766" s="7">
        <f>J766/MAX(J$2:J766)-1</f>
        <v>-0.12347174382073556</v>
      </c>
    </row>
    <row r="767" spans="1:12" x14ac:dyDescent="0.25">
      <c r="A767" s="1">
        <v>44903</v>
      </c>
      <c r="B767" s="9">
        <v>199.85</v>
      </c>
      <c r="C767" s="9">
        <f>AVERAGE(B718:B767)</f>
        <v>189.94319999999996</v>
      </c>
      <c r="D767" s="9">
        <f>AVERAGE(B568:B767)</f>
        <v>203.90390000000002</v>
      </c>
      <c r="E767" s="7">
        <f>IF(B766=0,0,(B767-B766)/B766)</f>
        <v>-7.6468543621827905E-3</v>
      </c>
      <c r="F767">
        <f>IF(C767&gt;D767,1,0)</f>
        <v>0</v>
      </c>
      <c r="G767" t="str">
        <f>IF(F767&gt;F766,"BUY",IF(F767&lt;F766,"SELL","HOLD"))</f>
        <v>HOLD</v>
      </c>
      <c r="H767" s="7">
        <f>F766*E767</f>
        <v>0</v>
      </c>
      <c r="I767" s="12">
        <f>I766*(1+E767)</f>
        <v>1.1269948683245927</v>
      </c>
      <c r="J767" s="12">
        <f>J766*(1+H767)</f>
        <v>1.3063124048062273</v>
      </c>
      <c r="K767" s="7">
        <f>I767/MAX(I$2:I767)-1</f>
        <v>-0.24353684848026014</v>
      </c>
      <c r="L767" s="7">
        <f>J767/MAX(J$2:J767)-1</f>
        <v>-0.12347174382073556</v>
      </c>
    </row>
    <row r="768" spans="1:12" x14ac:dyDescent="0.25">
      <c r="A768" s="1">
        <v>44904</v>
      </c>
      <c r="B768" s="9">
        <v>199.92</v>
      </c>
      <c r="C768" s="9">
        <f>AVERAGE(B719:B768)</f>
        <v>190.08499999999995</v>
      </c>
      <c r="D768" s="9">
        <f>AVERAGE(B569:B768)</f>
        <v>203.8373</v>
      </c>
      <c r="E768" s="7">
        <f>IF(B767=0,0,(B768-B767)/B767)</f>
        <v>3.5026269702273294E-4</v>
      </c>
      <c r="F768">
        <f>IF(C768&gt;D768,1,0)</f>
        <v>0</v>
      </c>
      <c r="G768" t="str">
        <f>IF(F768&gt;F767,"BUY",IF(F768&lt;F767,"SELL","HOLD"))</f>
        <v>HOLD</v>
      </c>
      <c r="H768" s="7">
        <f>F767*E768</f>
        <v>0</v>
      </c>
      <c r="I768" s="12">
        <f>I767*(1+E768)</f>
        <v>1.1273896125867029</v>
      </c>
      <c r="J768" s="12">
        <f>J767*(1+H768)</f>
        <v>1.3063124048062273</v>
      </c>
      <c r="K768" s="7">
        <f>I768/MAX(I$2:I768)-1</f>
        <v>-0.24327188765661045</v>
      </c>
      <c r="L768" s="7">
        <f>J768/MAX(J$2:J768)-1</f>
        <v>-0.12347174382073556</v>
      </c>
    </row>
    <row r="769" spans="1:12" x14ac:dyDescent="0.25">
      <c r="A769" s="1">
        <v>44907</v>
      </c>
      <c r="B769" s="9">
        <v>204.33</v>
      </c>
      <c r="C769" s="9">
        <f>AVERAGE(B720:B769)</f>
        <v>190.30859999999993</v>
      </c>
      <c r="D769" s="9">
        <f>AVERAGE(B570:B769)</f>
        <v>203.80950000000001</v>
      </c>
      <c r="E769" s="7">
        <f>IF(B768=0,0,(B769-B768)/B768)</f>
        <v>2.2058823529411891E-2</v>
      </c>
      <c r="F769">
        <f>IF(C769&gt;D769,1,0)</f>
        <v>0</v>
      </c>
      <c r="G769" t="str">
        <f>IF(F769&gt;F768,"BUY",IF(F769&lt;F768,"SELL","HOLD"))</f>
        <v>HOLD</v>
      </c>
      <c r="H769" s="7">
        <f>F768*E769</f>
        <v>0</v>
      </c>
      <c r="I769" s="12">
        <f>I768*(1+E769)</f>
        <v>1.1522585010996451</v>
      </c>
      <c r="J769" s="12">
        <f>J768*(1+H769)</f>
        <v>1.3063124048062273</v>
      </c>
      <c r="K769" s="7">
        <f>I769/MAX(I$2:I769)-1</f>
        <v>-0.22657935576668264</v>
      </c>
      <c r="L769" s="7">
        <f>J769/MAX(J$2:J769)-1</f>
        <v>-0.12347174382073556</v>
      </c>
    </row>
    <row r="770" spans="1:12" x14ac:dyDescent="0.25">
      <c r="A770" s="1">
        <v>44908</v>
      </c>
      <c r="B770" s="9">
        <v>202.95</v>
      </c>
      <c r="C770" s="9">
        <f>AVERAGE(B721:B770)</f>
        <v>190.52819999999997</v>
      </c>
      <c r="D770" s="9">
        <f>AVERAGE(B571:B770)</f>
        <v>203.80489999999998</v>
      </c>
      <c r="E770" s="7">
        <f>IF(B769=0,0,(B770-B769)/B769)</f>
        <v>-6.753780648950344E-3</v>
      </c>
      <c r="F770">
        <f>IF(C770&gt;D770,1,0)</f>
        <v>0</v>
      </c>
      <c r="G770" t="str">
        <f>IF(F770&gt;F769,"BUY",IF(F770&lt;F769,"SELL","HOLD"))</f>
        <v>HOLD</v>
      </c>
      <c r="H770" s="7">
        <f>F769*E770</f>
        <v>0</v>
      </c>
      <c r="I770" s="12">
        <f>I769*(1+E770)</f>
        <v>1.1444763999323297</v>
      </c>
      <c r="J770" s="12">
        <f>J769*(1+H770)</f>
        <v>1.3063124048062273</v>
      </c>
      <c r="K770" s="7">
        <f>I770/MAX(I$2:I770)-1</f>
        <v>-0.23180286914720427</v>
      </c>
      <c r="L770" s="7">
        <f>J770/MAX(J$2:J770)-1</f>
        <v>-0.12347174382073556</v>
      </c>
    </row>
    <row r="771" spans="1:12" x14ac:dyDescent="0.25">
      <c r="A771" s="1">
        <v>44909</v>
      </c>
      <c r="B771" s="9">
        <v>207.53</v>
      </c>
      <c r="C771" s="9">
        <f>AVERAGE(B722:B771)</f>
        <v>190.84479999999999</v>
      </c>
      <c r="D771" s="9">
        <f>AVERAGE(B572:B771)</f>
        <v>203.82919999999999</v>
      </c>
      <c r="E771" s="7">
        <f>IF(B770=0,0,(B771-B770)/B770)</f>
        <v>2.2567134762256778E-2</v>
      </c>
      <c r="F771">
        <f>IF(C771&gt;D771,1,0)</f>
        <v>0</v>
      </c>
      <c r="G771" t="str">
        <f>IF(F771&gt;F770,"BUY",IF(F771&lt;F770,"SELL","HOLD"))</f>
        <v>HOLD</v>
      </c>
      <c r="H771" s="7">
        <f>F770*E771</f>
        <v>0</v>
      </c>
      <c r="I771" s="12">
        <f>I770*(1+E771)</f>
        <v>1.1703039530818251</v>
      </c>
      <c r="J771" s="12">
        <f>J770*(1+H771)</f>
        <v>1.3063124048062273</v>
      </c>
      <c r="K771" s="7">
        <f>I771/MAX(I$2:I771)-1</f>
        <v>-0.21446686097127032</v>
      </c>
      <c r="L771" s="7">
        <f>J771/MAX(J$2:J771)-1</f>
        <v>-0.12347174382073556</v>
      </c>
    </row>
    <row r="772" spans="1:12" x14ac:dyDescent="0.25">
      <c r="A772" s="1">
        <v>44910</v>
      </c>
      <c r="B772" s="9">
        <v>209.46</v>
      </c>
      <c r="C772" s="9">
        <f>AVERAGE(B723:B772)</f>
        <v>191.18459999999999</v>
      </c>
      <c r="D772" s="9">
        <f>AVERAGE(B573:B772)</f>
        <v>203.86349999999999</v>
      </c>
      <c r="E772" s="7">
        <f>IF(B771=0,0,(B772-B771)/B771)</f>
        <v>9.2998602611670932E-3</v>
      </c>
      <c r="F772">
        <f>IF(C772&gt;D772,1,0)</f>
        <v>0</v>
      </c>
      <c r="G772" t="str">
        <f>IF(F772&gt;F771,"BUY",IF(F772&lt;F771,"SELL","HOLD"))</f>
        <v>HOLD</v>
      </c>
      <c r="H772" s="7">
        <f>F771*E772</f>
        <v>0</v>
      </c>
      <c r="I772" s="12">
        <f>I771*(1+E772)</f>
        <v>1.1811876163085775</v>
      </c>
      <c r="J772" s="12">
        <f>J771*(1+H772)</f>
        <v>1.3063124048062273</v>
      </c>
      <c r="K772" s="7">
        <f>I772/MAX(I$2:I772)-1</f>
        <v>-0.20716151254778714</v>
      </c>
      <c r="L772" s="7">
        <f>J772/MAX(J$2:J772)-1</f>
        <v>-0.12347174382073556</v>
      </c>
    </row>
    <row r="773" spans="1:12" x14ac:dyDescent="0.25">
      <c r="A773" s="1">
        <v>44911</v>
      </c>
      <c r="B773" s="9">
        <v>208.22</v>
      </c>
      <c r="C773" s="9">
        <f>AVERAGE(B724:B773)</f>
        <v>191.60059999999993</v>
      </c>
      <c r="D773" s="9">
        <f>AVERAGE(B574:B773)</f>
        <v>203.86669999999998</v>
      </c>
      <c r="E773" s="7">
        <f>IF(B772=0,0,(B773-B772)/B772)</f>
        <v>-5.9199847226201136E-3</v>
      </c>
      <c r="F773">
        <f>IF(C773&gt;D773,1,0)</f>
        <v>0</v>
      </c>
      <c r="G773" t="str">
        <f>IF(F773&gt;F772,"BUY",IF(F773&lt;F772,"SELL","HOLD"))</f>
        <v>HOLD</v>
      </c>
      <c r="H773" s="7">
        <f>F772*E773</f>
        <v>0</v>
      </c>
      <c r="I773" s="12">
        <f>I772*(1+E773)</f>
        <v>1.1741950036654827</v>
      </c>
      <c r="J773" s="12">
        <f>J772*(1+H773)</f>
        <v>1.3063124048062273</v>
      </c>
      <c r="K773" s="7">
        <f>I773/MAX(I$2:I773)-1</f>
        <v>-0.21185510428100951</v>
      </c>
      <c r="L773" s="7">
        <f>J773/MAX(J$2:J773)-1</f>
        <v>-0.12347174382073556</v>
      </c>
    </row>
    <row r="774" spans="1:12" x14ac:dyDescent="0.25">
      <c r="A774" s="1">
        <v>44914</v>
      </c>
      <c r="B774" s="9">
        <v>209.96</v>
      </c>
      <c r="C774" s="9">
        <f>AVERAGE(B725:B774)</f>
        <v>192.12959999999993</v>
      </c>
      <c r="D774" s="9">
        <f>AVERAGE(B575:B774)</f>
        <v>203.87414999999999</v>
      </c>
      <c r="E774" s="7">
        <f>IF(B773=0,0,(B774-B773)/B773)</f>
        <v>8.3565459610028293E-3</v>
      </c>
      <c r="F774">
        <f>IF(C774&gt;D774,1,0)</f>
        <v>0</v>
      </c>
      <c r="G774" t="str">
        <f>IF(F774&gt;F773,"BUY",IF(F774&lt;F773,"SELL","HOLD"))</f>
        <v>HOLD</v>
      </c>
      <c r="H774" s="7">
        <f>F773*E774</f>
        <v>0</v>
      </c>
      <c r="I774" s="12">
        <f>I773*(1+E774)</f>
        <v>1.1840072181807932</v>
      </c>
      <c r="J774" s="12">
        <f>J773*(1+H774)</f>
        <v>1.3063124048062273</v>
      </c>
      <c r="K774" s="7">
        <f>I774/MAX(I$2:I774)-1</f>
        <v>-0.20526893523600387</v>
      </c>
      <c r="L774" s="7">
        <f>J774/MAX(J$2:J774)-1</f>
        <v>-0.12347174382073556</v>
      </c>
    </row>
    <row r="775" spans="1:12" x14ac:dyDescent="0.25">
      <c r="A775" s="1">
        <v>44915</v>
      </c>
      <c r="B775" s="9">
        <v>212.58</v>
      </c>
      <c r="C775" s="9">
        <f>AVERAGE(B726:B775)</f>
        <v>192.67219999999995</v>
      </c>
      <c r="D775" s="9">
        <f>AVERAGE(B576:B775)</f>
        <v>203.89869999999999</v>
      </c>
      <c r="E775" s="7">
        <f>IF(B774=0,0,(B775-B774)/B774)</f>
        <v>1.2478567346161195E-2</v>
      </c>
      <c r="F775">
        <f>IF(C775&gt;D775,1,0)</f>
        <v>0</v>
      </c>
      <c r="G775" t="str">
        <f>IF(F775&gt;F774,"BUY",IF(F775&lt;F774,"SELL","HOLD"))</f>
        <v>HOLD</v>
      </c>
      <c r="H775" s="7">
        <f>F774*E775</f>
        <v>0</v>
      </c>
      <c r="I775" s="12">
        <f>I774*(1+E775)</f>
        <v>1.1987819319912032</v>
      </c>
      <c r="J775" s="12">
        <f>J774*(1+H775)</f>
        <v>1.3063124048062273</v>
      </c>
      <c r="K775" s="7">
        <f>I775/MAX(I$2:I775)-1</f>
        <v>-0.19535183012225998</v>
      </c>
      <c r="L775" s="7">
        <f>J775/MAX(J$2:J775)-1</f>
        <v>-0.12347174382073556</v>
      </c>
    </row>
    <row r="776" spans="1:12" x14ac:dyDescent="0.25">
      <c r="A776" s="1">
        <v>44916</v>
      </c>
      <c r="B776" s="9">
        <v>214.33</v>
      </c>
      <c r="C776" s="9">
        <f>AVERAGE(B727:B776)</f>
        <v>193.23919999999995</v>
      </c>
      <c r="D776" s="9">
        <f>AVERAGE(B577:B776)</f>
        <v>203.91974999999999</v>
      </c>
      <c r="E776" s="7">
        <f>IF(B775=0,0,(B776-B775)/B775)</f>
        <v>8.2321949383761406E-3</v>
      </c>
      <c r="F776">
        <f>IF(C776&gt;D776,1,0)</f>
        <v>0</v>
      </c>
      <c r="G776" t="str">
        <f>IF(F776&gt;F775,"BUY",IF(F776&lt;F775,"SELL","HOLD"))</f>
        <v>HOLD</v>
      </c>
      <c r="H776" s="7">
        <f>F775*E776</f>
        <v>0</v>
      </c>
      <c r="I776" s="12">
        <f>I775*(1+E776)</f>
        <v>1.2086505385439579</v>
      </c>
      <c r="J776" s="12">
        <f>J775*(1+H776)</f>
        <v>1.3063124048062273</v>
      </c>
      <c r="K776" s="7">
        <f>I776/MAX(I$2:I776)-1</f>
        <v>-0.18872780953101898</v>
      </c>
      <c r="L776" s="7">
        <f>J776/MAX(J$2:J776)-1</f>
        <v>-0.12347174382073556</v>
      </c>
    </row>
    <row r="777" spans="1:12" x14ac:dyDescent="0.25">
      <c r="A777" s="1">
        <v>44917</v>
      </c>
      <c r="B777" s="9">
        <v>210.47</v>
      </c>
      <c r="C777" s="9">
        <f>AVERAGE(B728:B777)</f>
        <v>193.7341999999999</v>
      </c>
      <c r="D777" s="9">
        <f>AVERAGE(B578:B777)</f>
        <v>203.95694999999995</v>
      </c>
      <c r="E777" s="7">
        <f>IF(B776=0,0,(B777-B776)/B776)</f>
        <v>-1.8009611346988353E-2</v>
      </c>
      <c r="F777">
        <f>IF(C777&gt;D777,1,0)</f>
        <v>0</v>
      </c>
      <c r="G777" t="str">
        <f>IF(F777&gt;F776,"BUY",IF(F777&lt;F776,"SELL","HOLD"))</f>
        <v>HOLD</v>
      </c>
      <c r="H777" s="7">
        <f>F776*E777</f>
        <v>0</v>
      </c>
      <c r="I777" s="12">
        <f>I776*(1+E777)</f>
        <v>1.1868832120904531</v>
      </c>
      <c r="J777" s="12">
        <f>J776*(1+H777)</f>
        <v>1.3063124048062273</v>
      </c>
      <c r="K777" s="7">
        <f>I777/MAX(I$2:I777)-1</f>
        <v>-0.20333850637798512</v>
      </c>
      <c r="L777" s="7">
        <f>J777/MAX(J$2:J777)-1</f>
        <v>-0.12347174382073556</v>
      </c>
    </row>
    <row r="778" spans="1:12" x14ac:dyDescent="0.25">
      <c r="A778" s="1">
        <v>44918</v>
      </c>
      <c r="B778" s="9">
        <v>208.8</v>
      </c>
      <c r="C778" s="9">
        <f>AVERAGE(B729:B778)</f>
        <v>194.19199999999987</v>
      </c>
      <c r="D778" s="9">
        <f>AVERAGE(B579:B778)</f>
        <v>203.98284999999996</v>
      </c>
      <c r="E778" s="7">
        <f>IF(B777=0,0,(B778-B777)/B777)</f>
        <v>-7.9346225115217734E-3</v>
      </c>
      <c r="F778">
        <f>IF(C778&gt;D778,1,0)</f>
        <v>0</v>
      </c>
      <c r="G778" t="str">
        <f>IF(F778&gt;F777,"BUY",IF(F778&lt;F777,"SELL","HOLD"))</f>
        <v>HOLD</v>
      </c>
      <c r="H778" s="7">
        <f>F777*E778</f>
        <v>0</v>
      </c>
      <c r="I778" s="12">
        <f>I777*(1+E778)</f>
        <v>1.1774657418372529</v>
      </c>
      <c r="J778" s="12">
        <f>J777*(1+H778)</f>
        <v>1.3063124048062273</v>
      </c>
      <c r="K778" s="7">
        <f>I778/MAX(I$2:I778)-1</f>
        <v>-0.20965971459934096</v>
      </c>
      <c r="L778" s="7">
        <f>J778/MAX(J$2:J778)-1</f>
        <v>-0.12347174382073556</v>
      </c>
    </row>
    <row r="779" spans="1:12" x14ac:dyDescent="0.25">
      <c r="A779" s="1">
        <v>44921</v>
      </c>
      <c r="B779" s="9">
        <v>208.35</v>
      </c>
      <c r="C779" s="9">
        <f>AVERAGE(B730:B779)</f>
        <v>194.62239999999991</v>
      </c>
      <c r="D779" s="9">
        <f>AVERAGE(B580:B779)</f>
        <v>203.99535</v>
      </c>
      <c r="E779" s="7">
        <f>IF(B778=0,0,(B779-B778)/B778)</f>
        <v>-2.155172413793185E-3</v>
      </c>
      <c r="F779">
        <f>IF(C779&gt;D779,1,0)</f>
        <v>0</v>
      </c>
      <c r="G779" t="str">
        <f>IF(F779&gt;F778,"BUY",IF(F779&lt;F778,"SELL","HOLD"))</f>
        <v>HOLD</v>
      </c>
      <c r="H779" s="7">
        <f>F778*E779</f>
        <v>0</v>
      </c>
      <c r="I779" s="12">
        <f>I778*(1+E779)</f>
        <v>1.1749281001522589</v>
      </c>
      <c r="J779" s="12">
        <f>J778*(1+H779)</f>
        <v>1.3063124048062273</v>
      </c>
      <c r="K779" s="7">
        <f>I779/MAX(I$2:I779)-1</f>
        <v>-0.21136303417994573</v>
      </c>
      <c r="L779" s="7">
        <f>J779/MAX(J$2:J779)-1</f>
        <v>-0.12347174382073556</v>
      </c>
    </row>
    <row r="780" spans="1:12" x14ac:dyDescent="0.25">
      <c r="A780" s="1">
        <v>44922</v>
      </c>
      <c r="B780" s="9">
        <v>208.33</v>
      </c>
      <c r="C780" s="9">
        <f>AVERAGE(B731:B780)</f>
        <v>195.07359999999994</v>
      </c>
      <c r="D780" s="9">
        <f>AVERAGE(B581:B780)</f>
        <v>204.03114999999997</v>
      </c>
      <c r="E780" s="7">
        <f>IF(B779=0,0,(B780-B779)/B779)</f>
        <v>-9.5992320614263544E-5</v>
      </c>
      <c r="F780">
        <f>IF(C780&gt;D780,1,0)</f>
        <v>0</v>
      </c>
      <c r="G780" t="str">
        <f>IF(F780&gt;F779,"BUY",IF(F780&lt;F779,"SELL","HOLD"))</f>
        <v>HOLD</v>
      </c>
      <c r="H780" s="7">
        <f>F779*E780</f>
        <v>0</v>
      </c>
      <c r="I780" s="12">
        <f>I779*(1+E780)</f>
        <v>1.1748153160773704</v>
      </c>
      <c r="J780" s="12">
        <f>J779*(1+H780)</f>
        <v>1.3063124048062273</v>
      </c>
      <c r="K780" s="7">
        <f>I780/MAX(I$2:I780)-1</f>
        <v>-0.21143873727241702</v>
      </c>
      <c r="L780" s="7">
        <f>J780/MAX(J$2:J780)-1</f>
        <v>-0.12347174382073556</v>
      </c>
    </row>
    <row r="781" spans="1:12" x14ac:dyDescent="0.25">
      <c r="A781" s="1">
        <v>44923</v>
      </c>
      <c r="B781" s="9">
        <v>210.04</v>
      </c>
      <c r="C781" s="9">
        <f>AVERAGE(B732:B781)</f>
        <v>195.57559999999998</v>
      </c>
      <c r="D781" s="9">
        <f>AVERAGE(B582:B781)</f>
        <v>204.05885000000001</v>
      </c>
      <c r="E781" s="7">
        <f>IF(B780=0,0,(B781-B780)/B780)</f>
        <v>8.208131330101183E-3</v>
      </c>
      <c r="F781">
        <f>IF(C781&gt;D781,1,0)</f>
        <v>0</v>
      </c>
      <c r="G781" t="str">
        <f>IF(F781&gt;F780,"BUY",IF(F781&lt;F780,"SELL","HOLD"))</f>
        <v>HOLD</v>
      </c>
      <c r="H781" s="7">
        <f>F780*E781</f>
        <v>0</v>
      </c>
      <c r="I781" s="12">
        <f>I780*(1+E781)</f>
        <v>1.184458354480348</v>
      </c>
      <c r="J781" s="12">
        <f>J780*(1+H781)</f>
        <v>1.3063124048062273</v>
      </c>
      <c r="K781" s="7">
        <f>I781/MAX(I$2:I781)-1</f>
        <v>-0.20496612286611848</v>
      </c>
      <c r="L781" s="7">
        <f>J781/MAX(J$2:J781)-1</f>
        <v>-0.12347174382073556</v>
      </c>
    </row>
    <row r="782" spans="1:12" x14ac:dyDescent="0.25">
      <c r="A782" s="1">
        <v>44924</v>
      </c>
      <c r="B782" s="9">
        <v>210.67</v>
      </c>
      <c r="C782" s="9">
        <f>AVERAGE(B733:B782)</f>
        <v>196.07859999999999</v>
      </c>
      <c r="D782" s="9">
        <f>AVERAGE(B583:B782)</f>
        <v>204.08510000000001</v>
      </c>
      <c r="E782" s="7">
        <f>IF(B781=0,0,(B782-B781)/B781)</f>
        <v>2.9994286802513593E-3</v>
      </c>
      <c r="F782">
        <f>IF(C782&gt;D782,1,0)</f>
        <v>0</v>
      </c>
      <c r="G782" t="str">
        <f>IF(F782&gt;F781,"BUY",IF(F782&lt;F781,"SELL","HOLD"))</f>
        <v>HOLD</v>
      </c>
      <c r="H782" s="7">
        <f>F781*E782</f>
        <v>0</v>
      </c>
      <c r="I782" s="12">
        <f>I781*(1+E782)</f>
        <v>1.1880110528393395</v>
      </c>
      <c r="J782" s="12">
        <f>J781*(1+H782)</f>
        <v>1.3063124048062273</v>
      </c>
      <c r="K782" s="7">
        <f>I782/MAX(I$2:I782)-1</f>
        <v>-0.20258147545327176</v>
      </c>
      <c r="L782" s="7">
        <f>J782/MAX(J$2:J782)-1</f>
        <v>-0.12347174382073556</v>
      </c>
    </row>
    <row r="783" spans="1:12" x14ac:dyDescent="0.25">
      <c r="A783" s="1">
        <v>44925</v>
      </c>
      <c r="B783" s="9">
        <v>207.46</v>
      </c>
      <c r="C783" s="9">
        <f>AVERAGE(B734:B783)</f>
        <v>196.52899999999997</v>
      </c>
      <c r="D783" s="9">
        <f>AVERAGE(B584:B783)</f>
        <v>204.10235000000003</v>
      </c>
      <c r="E783" s="7">
        <f>IF(B782=0,0,(B783-B782)/B782)</f>
        <v>-1.5237100678786631E-2</v>
      </c>
      <c r="F783">
        <f>IF(C783&gt;D783,1,0)</f>
        <v>0</v>
      </c>
      <c r="G783" t="str">
        <f>IF(F783&gt;F782,"BUY",IF(F783&lt;F782,"SELL","HOLD"))</f>
        <v>HOLD</v>
      </c>
      <c r="H783" s="7">
        <f>F782*E783</f>
        <v>0</v>
      </c>
      <c r="I783" s="12">
        <f>I782*(1+E783)</f>
        <v>1.1699092088197152</v>
      </c>
      <c r="J783" s="12">
        <f>J782*(1+H783)</f>
        <v>1.3063124048062273</v>
      </c>
      <c r="K783" s="7">
        <f>I783/MAX(I$2:I783)-1</f>
        <v>-0.21473182179491979</v>
      </c>
      <c r="L783" s="7">
        <f>J783/MAX(J$2:J783)-1</f>
        <v>-0.12347174382073556</v>
      </c>
    </row>
    <row r="784" spans="1:12" x14ac:dyDescent="0.25">
      <c r="A784" s="1">
        <v>44928</v>
      </c>
      <c r="B784" s="9">
        <v>208.56</v>
      </c>
      <c r="C784" s="9">
        <f>AVERAGE(B735:B784)</f>
        <v>196.98039999999997</v>
      </c>
      <c r="D784" s="9">
        <f>AVERAGE(B585:B784)</f>
        <v>204.11605000000003</v>
      </c>
      <c r="E784" s="7">
        <f>IF(B783=0,0,(B784-B783)/B783)</f>
        <v>5.3022269353128039E-3</v>
      </c>
      <c r="F784">
        <f>IF(C784&gt;D784,1,0)</f>
        <v>0</v>
      </c>
      <c r="G784" t="str">
        <f>IF(F784&gt;F783,"BUY",IF(F784&lt;F783,"SELL","HOLD"))</f>
        <v>HOLD</v>
      </c>
      <c r="H784" s="7">
        <f>F783*E784</f>
        <v>0</v>
      </c>
      <c r="I784" s="12">
        <f>I783*(1+E784)</f>
        <v>1.1761123329385896</v>
      </c>
      <c r="J784" s="12">
        <f>J783*(1+H784)</f>
        <v>1.3063124048062273</v>
      </c>
      <c r="K784" s="7">
        <f>I784/MAX(I$2:I784)-1</f>
        <v>-0.21056815170899668</v>
      </c>
      <c r="L784" s="7">
        <f>J784/MAX(J$2:J784)-1</f>
        <v>-0.12347174382073556</v>
      </c>
    </row>
    <row r="785" spans="1:12" x14ac:dyDescent="0.25">
      <c r="A785" s="1">
        <v>44929</v>
      </c>
      <c r="B785" s="9">
        <v>210.27</v>
      </c>
      <c r="C785" s="9">
        <f>AVERAGE(B736:B785)</f>
        <v>197.48699999999997</v>
      </c>
      <c r="D785" s="9">
        <f>AVERAGE(B586:B785)</f>
        <v>204.10385000000002</v>
      </c>
      <c r="E785" s="7">
        <f>IF(B784=0,0,(B785-B784)/B784)</f>
        <v>8.1990794016110844E-3</v>
      </c>
      <c r="F785">
        <f>IF(C785&gt;D785,1,0)</f>
        <v>0</v>
      </c>
      <c r="G785" t="str">
        <f>IF(F785&gt;F784,"BUY",IF(F785&lt;F784,"SELL","HOLD"))</f>
        <v>HOLD</v>
      </c>
      <c r="H785" s="7">
        <f>F784*E785</f>
        <v>0</v>
      </c>
      <c r="I785" s="12">
        <f>I784*(1+E785)</f>
        <v>1.1857553713415672</v>
      </c>
      <c r="J785" s="12">
        <f>J784*(1+H785)</f>
        <v>1.3063124048062273</v>
      </c>
      <c r="K785" s="7">
        <f>I785/MAX(I$2:I785)-1</f>
        <v>-0.20409553730269814</v>
      </c>
      <c r="L785" s="7">
        <f>J785/MAX(J$2:J785)-1</f>
        <v>-0.12347174382073556</v>
      </c>
    </row>
    <row r="786" spans="1:12" x14ac:dyDescent="0.25">
      <c r="A786" s="1">
        <v>44930</v>
      </c>
      <c r="B786" s="9">
        <v>211.84</v>
      </c>
      <c r="C786" s="9">
        <f>AVERAGE(B737:B786)</f>
        <v>197.97639999999998</v>
      </c>
      <c r="D786" s="9">
        <f>AVERAGE(B587:B786)</f>
        <v>204.09724999999997</v>
      </c>
      <c r="E786" s="7">
        <f>IF(B785=0,0,(B786-B785)/B785)</f>
        <v>7.466590574023841E-3</v>
      </c>
      <c r="F786">
        <f>IF(C786&gt;D786,1,0)</f>
        <v>0</v>
      </c>
      <c r="G786" t="str">
        <f>IF(F786&gt;F785,"BUY",IF(F786&lt;F785,"SELL","HOLD"))</f>
        <v>HOLD</v>
      </c>
      <c r="H786" s="7">
        <f>F785*E786</f>
        <v>0</v>
      </c>
      <c r="I786" s="12">
        <f>I785*(1+E786)</f>
        <v>1.1946089212203244</v>
      </c>
      <c r="J786" s="12">
        <f>J785*(1+H786)</f>
        <v>1.3063124048062273</v>
      </c>
      <c r="K786" s="7">
        <f>I786/MAX(I$2:I786)-1</f>
        <v>-0.19815284454369897</v>
      </c>
      <c r="L786" s="7">
        <f>J786/MAX(J$2:J786)-1</f>
        <v>-0.12347174382073556</v>
      </c>
    </row>
    <row r="787" spans="1:12" x14ac:dyDescent="0.25">
      <c r="A787" s="1">
        <v>44931</v>
      </c>
      <c r="B787" s="9">
        <v>214.76</v>
      </c>
      <c r="C787" s="9">
        <f>AVERAGE(B738:B787)</f>
        <v>198.5</v>
      </c>
      <c r="D787" s="9">
        <f>AVERAGE(B588:B787)</f>
        <v>204.1019</v>
      </c>
      <c r="E787" s="7">
        <f>IF(B786=0,0,(B787-B786)/B786)</f>
        <v>1.3783987915407796E-2</v>
      </c>
      <c r="F787">
        <f>IF(C787&gt;D787,1,0)</f>
        <v>0</v>
      </c>
      <c r="G787" t="str">
        <f>IF(F787&gt;F786,"BUY",IF(F787&lt;F786,"SELL","HOLD"))</f>
        <v>HOLD</v>
      </c>
      <c r="H787" s="7">
        <f>F786*E787</f>
        <v>0</v>
      </c>
      <c r="I787" s="12">
        <f>I786*(1+E787)</f>
        <v>1.2110753961540637</v>
      </c>
      <c r="J787" s="12">
        <f>J786*(1+H787)</f>
        <v>1.3063124048062273</v>
      </c>
      <c r="K787" s="7">
        <f>I787/MAX(I$2:I787)-1</f>
        <v>-0.18710019304288517</v>
      </c>
      <c r="L787" s="7">
        <f>J787/MAX(J$2:J787)-1</f>
        <v>-0.12347174382073556</v>
      </c>
    </row>
    <row r="788" spans="1:12" x14ac:dyDescent="0.25">
      <c r="A788" s="1">
        <v>44932</v>
      </c>
      <c r="B788" s="9">
        <v>217.08</v>
      </c>
      <c r="C788" s="9">
        <f>AVERAGE(B739:B788)</f>
        <v>199.05540000000005</v>
      </c>
      <c r="D788" s="9">
        <f>AVERAGE(B589:B788)</f>
        <v>204.12619999999998</v>
      </c>
      <c r="E788" s="7">
        <f>IF(B787=0,0,(B788-B787)/B787)</f>
        <v>1.0802756565468532E-2</v>
      </c>
      <c r="F788">
        <f>IF(C788&gt;D788,1,0)</f>
        <v>0</v>
      </c>
      <c r="G788" t="str">
        <f>IF(F788&gt;F787,"BUY",IF(F788&lt;F787,"SELL","HOLD"))</f>
        <v>HOLD</v>
      </c>
      <c r="H788" s="7">
        <f>F787*E788</f>
        <v>0</v>
      </c>
      <c r="I788" s="12">
        <f>I787*(1+E788)</f>
        <v>1.2241583488411443</v>
      </c>
      <c r="J788" s="12">
        <f>J787*(1+H788)</f>
        <v>1.3063124048062273</v>
      </c>
      <c r="K788" s="7">
        <f>I788/MAX(I$2:I788)-1</f>
        <v>-0.1783186343162112</v>
      </c>
      <c r="L788" s="7">
        <f>J788/MAX(J$2:J788)-1</f>
        <v>-0.12347174382073556</v>
      </c>
    </row>
    <row r="789" spans="1:12" x14ac:dyDescent="0.25">
      <c r="A789" s="1">
        <v>44935</v>
      </c>
      <c r="B789" s="9">
        <v>218.46</v>
      </c>
      <c r="C789" s="9">
        <f>AVERAGE(B740:B789)</f>
        <v>199.59060000000002</v>
      </c>
      <c r="D789" s="9">
        <f>AVERAGE(B590:B789)</f>
        <v>204.17155</v>
      </c>
      <c r="E789" s="7">
        <f>IF(B788=0,0,(B789-B788)/B788)</f>
        <v>6.357103372028724E-3</v>
      </c>
      <c r="F789">
        <f>IF(C789&gt;D789,1,0)</f>
        <v>0</v>
      </c>
      <c r="G789" t="str">
        <f>IF(F789&gt;F788,"BUY",IF(F789&lt;F788,"SELL","HOLD"))</f>
        <v>HOLD</v>
      </c>
      <c r="H789" s="7">
        <f>F788*E789</f>
        <v>0</v>
      </c>
      <c r="I789" s="12">
        <f>I788*(1+E789)</f>
        <v>1.2319404500084594</v>
      </c>
      <c r="J789" s="12">
        <f>J788*(1+H789)</f>
        <v>1.3063124048062273</v>
      </c>
      <c r="K789" s="7">
        <f>I789/MAX(I$2:I789)-1</f>
        <v>-0.17309512093568957</v>
      </c>
      <c r="L789" s="7">
        <f>J789/MAX(J$2:J789)-1</f>
        <v>-0.12347174382073556</v>
      </c>
    </row>
    <row r="790" spans="1:12" x14ac:dyDescent="0.25">
      <c r="A790" s="1">
        <v>44936</v>
      </c>
      <c r="B790" s="9">
        <v>218.45</v>
      </c>
      <c r="C790" s="9">
        <f>AVERAGE(B741:B790)</f>
        <v>200.04599999999999</v>
      </c>
      <c r="D790" s="9">
        <f>AVERAGE(B591:B790)</f>
        <v>204.20444999999995</v>
      </c>
      <c r="E790" s="7">
        <f>IF(B789=0,0,(B790-B789)/B789)</f>
        <v>-4.5774970246357804E-5</v>
      </c>
      <c r="F790">
        <f>IF(C790&gt;D790,1,0)</f>
        <v>0</v>
      </c>
      <c r="G790" t="str">
        <f>IF(F790&gt;F789,"BUY",IF(F790&lt;F789,"SELL","HOLD"))</f>
        <v>HOLD</v>
      </c>
      <c r="H790" s="7">
        <f>F789*E790</f>
        <v>0</v>
      </c>
      <c r="I790" s="12">
        <f>I789*(1+E790)</f>
        <v>1.2318840579710151</v>
      </c>
      <c r="J790" s="12">
        <f>J789*(1+H790)</f>
        <v>1.3063124048062273</v>
      </c>
      <c r="K790" s="7">
        <f>I790/MAX(I$2:I790)-1</f>
        <v>-0.17313297248192527</v>
      </c>
      <c r="L790" s="7">
        <f>J790/MAX(J$2:J790)-1</f>
        <v>-0.12347174382073556</v>
      </c>
    </row>
    <row r="791" spans="1:12" x14ac:dyDescent="0.25">
      <c r="A791" s="1">
        <v>44937</v>
      </c>
      <c r="B791" s="9">
        <v>214.26</v>
      </c>
      <c r="C791" s="9">
        <f>AVERAGE(B742:B791)</f>
        <v>200.36680000000001</v>
      </c>
      <c r="D791" s="9">
        <f>AVERAGE(B592:B791)</f>
        <v>204.23059999999995</v>
      </c>
      <c r="E791" s="7">
        <f>IF(B790=0,0,(B791-B790)/B790)</f>
        <v>-1.9180590524147393E-2</v>
      </c>
      <c r="F791">
        <f>IF(C791&gt;D791,1,0)</f>
        <v>0</v>
      </c>
      <c r="G791" t="str">
        <f>IF(F791&gt;F790,"BUY",IF(F791&lt;F790,"SELL","HOLD"))</f>
        <v>HOLD</v>
      </c>
      <c r="H791" s="7">
        <f>F790*E791</f>
        <v>0</v>
      </c>
      <c r="I791" s="12">
        <f>I790*(1+E791)</f>
        <v>1.2082557942818479</v>
      </c>
      <c r="J791" s="12">
        <f>J790*(1+H791)</f>
        <v>1.3063124048062273</v>
      </c>
      <c r="K791" s="7">
        <f>I791/MAX(I$2:I791)-1</f>
        <v>-0.18899277035466844</v>
      </c>
      <c r="L791" s="7">
        <f>J791/MAX(J$2:J791)-1</f>
        <v>-0.12347174382073556</v>
      </c>
    </row>
    <row r="792" spans="1:12" x14ac:dyDescent="0.25">
      <c r="A792" s="1">
        <v>44938</v>
      </c>
      <c r="B792" s="9">
        <v>215.54</v>
      </c>
      <c r="C792" s="9">
        <f>AVERAGE(B743:B792)</f>
        <v>200.79780000000005</v>
      </c>
      <c r="D792" s="9">
        <f>AVERAGE(B593:B792)</f>
        <v>204.26264999999995</v>
      </c>
      <c r="E792" s="7">
        <f>IF(B791=0,0,(B792-B791)/B791)</f>
        <v>5.9740502193596622E-3</v>
      </c>
      <c r="F792">
        <f>IF(C792&gt;D792,1,0)</f>
        <v>0</v>
      </c>
      <c r="G792" t="str">
        <f>IF(F792&gt;F791,"BUY",IF(F792&lt;F791,"SELL","HOLD"))</f>
        <v>HOLD</v>
      </c>
      <c r="H792" s="7">
        <f>F791*E792</f>
        <v>0</v>
      </c>
      <c r="I792" s="12">
        <f>I791*(1+E792)</f>
        <v>1.2154739750747201</v>
      </c>
      <c r="J792" s="12">
        <f>J791*(1+H792)</f>
        <v>1.3063124048062273</v>
      </c>
      <c r="K792" s="7">
        <f>I792/MAX(I$2:I792)-1</f>
        <v>-0.18414777243650338</v>
      </c>
      <c r="L792" s="7">
        <f>J792/MAX(J$2:J792)-1</f>
        <v>-0.12347174382073556</v>
      </c>
    </row>
    <row r="793" spans="1:12" x14ac:dyDescent="0.25">
      <c r="A793" s="1">
        <v>44939</v>
      </c>
      <c r="B793" s="9">
        <v>216.25</v>
      </c>
      <c r="C793" s="9">
        <f>AVERAGE(B744:B793)</f>
        <v>201.29940000000005</v>
      </c>
      <c r="D793" s="9">
        <f>AVERAGE(B594:B793)</f>
        <v>204.30639999999991</v>
      </c>
      <c r="E793" s="7">
        <f>IF(B792=0,0,(B793-B792)/B792)</f>
        <v>3.2940521480931983E-3</v>
      </c>
      <c r="F793">
        <f>IF(C793&gt;D793,1,0)</f>
        <v>0</v>
      </c>
      <c r="G793" t="str">
        <f>IF(F793&gt;F792,"BUY",IF(F793&lt;F792,"SELL","HOLD"))</f>
        <v>HOLD</v>
      </c>
      <c r="H793" s="7">
        <f>F792*E793</f>
        <v>0</v>
      </c>
      <c r="I793" s="12">
        <f>I792*(1+E793)</f>
        <v>1.2194778097332666</v>
      </c>
      <c r="J793" s="12">
        <f>J792*(1+H793)</f>
        <v>1.3063124048062273</v>
      </c>
      <c r="K793" s="7">
        <f>I793/MAX(I$2:I793)-1</f>
        <v>-0.18146031265377105</v>
      </c>
      <c r="L793" s="7">
        <f>J793/MAX(J$2:J793)-1</f>
        <v>-0.12347174382073556</v>
      </c>
    </row>
    <row r="794" spans="1:12" x14ac:dyDescent="0.25">
      <c r="A794" s="1">
        <v>44942</v>
      </c>
      <c r="B794" s="9">
        <v>217.12</v>
      </c>
      <c r="C794" s="9">
        <f>AVERAGE(B745:B794)</f>
        <v>201.84400000000005</v>
      </c>
      <c r="D794" s="9">
        <f>AVERAGE(B595:B794)</f>
        <v>204.34764999999993</v>
      </c>
      <c r="E794" s="7">
        <f>IF(B793=0,0,(B794-B793)/B793)</f>
        <v>4.0231213872832577E-3</v>
      </c>
      <c r="F794">
        <f>IF(C794&gt;D794,1,0)</f>
        <v>0</v>
      </c>
      <c r="G794" t="str">
        <f>IF(F794&gt;F793,"BUY",IF(F794&lt;F793,"SELL","HOLD"))</f>
        <v>HOLD</v>
      </c>
      <c r="H794" s="7">
        <f>F793*E794</f>
        <v>0</v>
      </c>
      <c r="I794" s="12">
        <f>I793*(1+E794)</f>
        <v>1.2243839169909219</v>
      </c>
      <c r="J794" s="12">
        <f>J793*(1+H794)</f>
        <v>1.3063124048062273</v>
      </c>
      <c r="K794" s="7">
        <f>I794/MAX(I$2:I794)-1</f>
        <v>-0.17816722813126828</v>
      </c>
      <c r="L794" s="7">
        <f>J794/MAX(J$2:J794)-1</f>
        <v>-0.12347174382073556</v>
      </c>
    </row>
    <row r="795" spans="1:12" x14ac:dyDescent="0.25">
      <c r="A795" s="1">
        <v>44943</v>
      </c>
      <c r="B795" s="9">
        <v>213.98</v>
      </c>
      <c r="C795" s="9">
        <f>AVERAGE(B746:B795)</f>
        <v>202.32160000000005</v>
      </c>
      <c r="D795" s="9">
        <f>AVERAGE(B596:B795)</f>
        <v>204.36859999999993</v>
      </c>
      <c r="E795" s="7">
        <f>IF(B794=0,0,(B795-B794)/B794)</f>
        <v>-1.4462048636698668E-2</v>
      </c>
      <c r="F795">
        <f>IF(C795&gt;D795,1,0)</f>
        <v>0</v>
      </c>
      <c r="G795" t="str">
        <f>IF(F795&gt;F794,"BUY",IF(F795&lt;F794,"SELL","HOLD"))</f>
        <v>HOLD</v>
      </c>
      <c r="H795" s="7">
        <f>F794*E795</f>
        <v>0</v>
      </c>
      <c r="I795" s="12">
        <f>I794*(1+E795)</f>
        <v>1.2066768172334075</v>
      </c>
      <c r="J795" s="12">
        <f>J794*(1+H795)</f>
        <v>1.3063124048062273</v>
      </c>
      <c r="K795" s="7">
        <f>I795/MAX(I$2:I795)-1</f>
        <v>-0.19005261364926684</v>
      </c>
      <c r="L795" s="7">
        <f>J795/MAX(J$2:J795)-1</f>
        <v>-0.12347174382073556</v>
      </c>
    </row>
    <row r="796" spans="1:12" x14ac:dyDescent="0.25">
      <c r="A796" s="1">
        <v>44944</v>
      </c>
      <c r="B796" s="9">
        <v>211.37</v>
      </c>
      <c r="C796" s="9">
        <f>AVERAGE(B747:B796)</f>
        <v>202.72040000000007</v>
      </c>
      <c r="D796" s="9">
        <f>AVERAGE(B597:B796)</f>
        <v>204.36079999999995</v>
      </c>
      <c r="E796" s="7">
        <f>IF(B795=0,0,(B796-B795)/B795)</f>
        <v>-1.2197401626320149E-2</v>
      </c>
      <c r="F796">
        <f>IF(C796&gt;D796,1,0)</f>
        <v>0</v>
      </c>
      <c r="G796" t="str">
        <f>IF(F796&gt;F795,"BUY",IF(F796&lt;F795,"SELL","HOLD"))</f>
        <v>HOLD</v>
      </c>
      <c r="H796" s="7">
        <f>F795*E796</f>
        <v>0</v>
      </c>
      <c r="I796" s="12">
        <f>I795*(1+E796)</f>
        <v>1.1919584954604419</v>
      </c>
      <c r="J796" s="12">
        <f>J795*(1+H796)</f>
        <v>1.3063124048062273</v>
      </c>
      <c r="K796" s="7">
        <f>I796/MAX(I$2:I796)-1</f>
        <v>-0.19993186721677503</v>
      </c>
      <c r="L796" s="7">
        <f>J796/MAX(J$2:J796)-1</f>
        <v>-0.12347174382073556</v>
      </c>
    </row>
    <row r="797" spans="1:12" x14ac:dyDescent="0.25">
      <c r="A797" s="1">
        <v>44945</v>
      </c>
      <c r="B797" s="9">
        <v>214.21</v>
      </c>
      <c r="C797" s="9">
        <f>AVERAGE(B748:B797)</f>
        <v>203.20620000000005</v>
      </c>
      <c r="D797" s="9">
        <f>AVERAGE(B598:B797)</f>
        <v>204.37594999999999</v>
      </c>
      <c r="E797" s="7">
        <f>IF(B796=0,0,(B797-B796)/B796)</f>
        <v>1.3436154610398843E-2</v>
      </c>
      <c r="F797">
        <f>IF(C797&gt;D797,1,0)</f>
        <v>0</v>
      </c>
      <c r="G797" t="str">
        <f>IF(F797&gt;F796,"BUY",IF(F797&lt;F796,"SELL","HOLD"))</f>
        <v>HOLD</v>
      </c>
      <c r="H797" s="7">
        <f>F796*E797</f>
        <v>0</v>
      </c>
      <c r="I797" s="12">
        <f>I796*(1+E797)</f>
        <v>1.2079738340946269</v>
      </c>
      <c r="J797" s="12">
        <f>J796*(1+H797)</f>
        <v>1.3063124048062273</v>
      </c>
      <c r="K797" s="7">
        <f>I797/MAX(I$2:I797)-1</f>
        <v>-0.18918202808584639</v>
      </c>
      <c r="L797" s="7">
        <f>J797/MAX(J$2:J797)-1</f>
        <v>-0.12347174382073556</v>
      </c>
    </row>
    <row r="798" spans="1:12" x14ac:dyDescent="0.25">
      <c r="A798" s="1">
        <v>44946</v>
      </c>
      <c r="B798" s="9">
        <v>214.28</v>
      </c>
      <c r="C798" s="9">
        <f>AVERAGE(B749:B798)</f>
        <v>203.68180000000007</v>
      </c>
      <c r="D798" s="9">
        <f>AVERAGE(B599:B798)</f>
        <v>204.39639999999997</v>
      </c>
      <c r="E798" s="7">
        <f>IF(B797=0,0,(B798-B797)/B797)</f>
        <v>3.2678212968579044E-4</v>
      </c>
      <c r="F798">
        <f>IF(C798&gt;D798,1,0)</f>
        <v>0</v>
      </c>
      <c r="G798" t="str">
        <f>IF(F798&gt;F797,"BUY",IF(F798&lt;F797,"SELL","HOLD"))</f>
        <v>HOLD</v>
      </c>
      <c r="H798" s="7">
        <f>F797*E798</f>
        <v>0</v>
      </c>
      <c r="I798" s="12">
        <f>I797*(1+E798)</f>
        <v>1.2083685783567371</v>
      </c>
      <c r="J798" s="12">
        <f>J797*(1+H798)</f>
        <v>1.3063124048062273</v>
      </c>
      <c r="K798" s="7">
        <f>I798/MAX(I$2:I798)-1</f>
        <v>-0.1889170672621967</v>
      </c>
      <c r="L798" s="7">
        <f>J798/MAX(J$2:J798)-1</f>
        <v>-0.12347174382073556</v>
      </c>
    </row>
    <row r="799" spans="1:12" x14ac:dyDescent="0.25">
      <c r="A799" s="1">
        <v>44949</v>
      </c>
      <c r="B799" s="9">
        <v>216.21</v>
      </c>
      <c r="C799" s="9">
        <f>AVERAGE(B750:B799)</f>
        <v>204.22740000000005</v>
      </c>
      <c r="D799" s="9">
        <f>AVERAGE(B600:B799)</f>
        <v>204.44254999999993</v>
      </c>
      <c r="E799" s="7">
        <f>IF(B798=0,0,(B799-B798)/B798)</f>
        <v>9.0069068508493878E-3</v>
      </c>
      <c r="F799">
        <f>IF(C799&gt;D799,1,0)</f>
        <v>0</v>
      </c>
      <c r="G799" t="str">
        <f>IF(F799&gt;F798,"BUY",IF(F799&lt;F798,"SELL","HOLD"))</f>
        <v>HOLD</v>
      </c>
      <c r="H799" s="7">
        <f>F798*E799</f>
        <v>0</v>
      </c>
      <c r="I799" s="12">
        <f>I798*(1+E799)</f>
        <v>1.2192522415834894</v>
      </c>
      <c r="J799" s="12">
        <f>J798*(1+H799)</f>
        <v>1.3063124048062273</v>
      </c>
      <c r="K799" s="7">
        <f>I799/MAX(I$2:I799)-1</f>
        <v>-0.18161171883871363</v>
      </c>
      <c r="L799" s="7">
        <f>J799/MAX(J$2:J799)-1</f>
        <v>-0.12347174382073556</v>
      </c>
    </row>
    <row r="800" spans="1:12" x14ac:dyDescent="0.25">
      <c r="A800" s="1">
        <v>44950</v>
      </c>
      <c r="B800" s="9">
        <v>216.45</v>
      </c>
      <c r="C800" s="9">
        <f>AVERAGE(B751:B800)</f>
        <v>204.80260000000007</v>
      </c>
      <c r="D800" s="9">
        <f>AVERAGE(B601:B800)</f>
        <v>204.49739999999991</v>
      </c>
      <c r="E800" s="7">
        <f>IF(B799=0,0,(B800-B799)/B799)</f>
        <v>1.1100319134174214E-3</v>
      </c>
      <c r="F800">
        <f>IF(C800&gt;D800,1,0)</f>
        <v>1</v>
      </c>
      <c r="G800" t="str">
        <f>IF(F800&gt;F799,"BUY",IF(F800&lt;F799,"SELL","HOLD"))</f>
        <v>BUY</v>
      </c>
      <c r="H800" s="7">
        <f>F799*E800</f>
        <v>0</v>
      </c>
      <c r="I800" s="12">
        <f>I799*(1+E800)</f>
        <v>1.2206056504821527</v>
      </c>
      <c r="J800" s="12">
        <f>J799*(1+H800)</f>
        <v>1.3063124048062273</v>
      </c>
      <c r="K800" s="7">
        <f>I800/MAX(I$2:I800)-1</f>
        <v>-0.18070328172905781</v>
      </c>
      <c r="L800" s="7">
        <f>J800/MAX(J$2:J800)-1</f>
        <v>-0.12347174382073556</v>
      </c>
    </row>
    <row r="801" spans="1:12" x14ac:dyDescent="0.25">
      <c r="A801" s="1">
        <v>44951</v>
      </c>
      <c r="B801" s="9">
        <v>216.7</v>
      </c>
      <c r="C801" s="9">
        <f>AVERAGE(B752:B801)</f>
        <v>205.43780000000007</v>
      </c>
      <c r="D801" s="9">
        <f>AVERAGE(B602:B801)</f>
        <v>204.54834999999991</v>
      </c>
      <c r="E801" s="7">
        <f>IF(B800=0,0,(B801-B800)/B800)</f>
        <v>1.155001155001155E-3</v>
      </c>
      <c r="F801">
        <f>IF(C801&gt;D801,1,0)</f>
        <v>1</v>
      </c>
      <c r="G801" t="str">
        <f>IF(F801&gt;F800,"BUY",IF(F801&lt;F800,"SELL","HOLD"))</f>
        <v>HOLD</v>
      </c>
      <c r="H801" s="7">
        <f>F800*E801</f>
        <v>1.155001155001155E-3</v>
      </c>
      <c r="I801" s="12">
        <f>I800*(1+E801)</f>
        <v>1.2220154514182606</v>
      </c>
      <c r="J801" s="12">
        <f>J800*(1+H801)</f>
        <v>1.3078211971425711</v>
      </c>
      <c r="K801" s="7">
        <f>I801/MAX(I$2:I801)-1</f>
        <v>-0.17975699307316617</v>
      </c>
      <c r="L801" s="7">
        <f>J801/MAX(J$2:J801)-1</f>
        <v>-0.12245935267245733</v>
      </c>
    </row>
    <row r="802" spans="1:12" x14ac:dyDescent="0.25">
      <c r="A802" s="1">
        <v>44952</v>
      </c>
      <c r="B802" s="9">
        <v>219.31</v>
      </c>
      <c r="C802" s="9">
        <f>AVERAGE(B753:B802)</f>
        <v>206.12520000000004</v>
      </c>
      <c r="D802" s="9">
        <f>AVERAGE(B603:B802)</f>
        <v>204.60124999999994</v>
      </c>
      <c r="E802" s="7">
        <f>IF(B801=0,0,(B802-B801)/B801)</f>
        <v>1.204430087678825E-2</v>
      </c>
      <c r="F802">
        <f>IF(C802&gt;D802,1,0)</f>
        <v>1</v>
      </c>
      <c r="G802" t="str">
        <f>IF(F802&gt;F801,"BUY",IF(F802&lt;F801,"SELL","HOLD"))</f>
        <v>HOLD</v>
      </c>
      <c r="H802" s="7">
        <f>F801*E802</f>
        <v>1.204430087678825E-2</v>
      </c>
      <c r="I802" s="12">
        <f>I801*(1+E802)</f>
        <v>1.2367337731912265</v>
      </c>
      <c r="J802" s="12">
        <f>J801*(1+H802)</f>
        <v>1.3235729891339976</v>
      </c>
      <c r="K802" s="7">
        <f>I802/MAX(I$2:I802)-1</f>
        <v>-0.16987773950565788</v>
      </c>
      <c r="L802" s="7">
        <f>J802/MAX(J$2:J802)-1</f>
        <v>-0.11188998908443282</v>
      </c>
    </row>
    <row r="803" spans="1:12" x14ac:dyDescent="0.25">
      <c r="A803" s="1">
        <v>44953</v>
      </c>
      <c r="B803" s="9">
        <v>218.13</v>
      </c>
      <c r="C803" s="9">
        <f>AVERAGE(B754:B803)</f>
        <v>206.78900000000002</v>
      </c>
      <c r="D803" s="9">
        <f>AVERAGE(B604:B803)</f>
        <v>204.66329999999991</v>
      </c>
      <c r="E803" s="7">
        <f>IF(B802=0,0,(B803-B802)/B802)</f>
        <v>-5.3805116045780258E-3</v>
      </c>
      <c r="F803">
        <f>IF(C803&gt;D803,1,0)</f>
        <v>1</v>
      </c>
      <c r="G803" t="str">
        <f>IF(F803&gt;F802,"BUY",IF(F803&lt;F802,"SELL","HOLD"))</f>
        <v>HOLD</v>
      </c>
      <c r="H803" s="7">
        <f>F802*E803</f>
        <v>-5.3805116045780258E-3</v>
      </c>
      <c r="I803" s="12">
        <f>I802*(1+E803)</f>
        <v>1.2300795127727975</v>
      </c>
      <c r="J803" s="12">
        <f>J802*(1+H803)</f>
        <v>1.3164514893064561</v>
      </c>
      <c r="K803" s="7">
        <f>I803/MAX(I$2:I803)-1</f>
        <v>-0.17434422196146626</v>
      </c>
      <c r="L803" s="7">
        <f>J803/MAX(J$2:J803)-1</f>
        <v>-0.11666847530430602</v>
      </c>
    </row>
    <row r="804" spans="1:12" x14ac:dyDescent="0.25">
      <c r="A804" s="1">
        <v>44956</v>
      </c>
      <c r="B804" s="9">
        <v>218.56</v>
      </c>
      <c r="C804" s="9">
        <f>AVERAGE(B755:B804)</f>
        <v>207.46140000000003</v>
      </c>
      <c r="D804" s="9">
        <f>AVERAGE(B605:B804)</f>
        <v>204.71469999999991</v>
      </c>
      <c r="E804" s="7">
        <f>IF(B803=0,0,(B804-B803)/B803)</f>
        <v>1.9713015174437575E-3</v>
      </c>
      <c r="F804">
        <f>IF(C804&gt;D804,1,0)</f>
        <v>1</v>
      </c>
      <c r="G804" t="str">
        <f>IF(F804&gt;F803,"BUY",IF(F804&lt;F803,"SELL","HOLD"))</f>
        <v>HOLD</v>
      </c>
      <c r="H804" s="7">
        <f>F803*E804</f>
        <v>1.9713015174437575E-3</v>
      </c>
      <c r="I804" s="12">
        <f>I803*(1+E804)</f>
        <v>1.2325043703829031</v>
      </c>
      <c r="J804" s="12">
        <f>J803*(1+H804)</f>
        <v>1.3190466121249671</v>
      </c>
      <c r="K804" s="7">
        <f>I804/MAX(I$2:I804)-1</f>
        <v>-0.17271660547333256</v>
      </c>
      <c r="L804" s="7">
        <f>J804/MAX(J$2:J804)-1</f>
        <v>-0.11492716252926738</v>
      </c>
    </row>
    <row r="805" spans="1:12" x14ac:dyDescent="0.25">
      <c r="A805" s="1">
        <v>44957</v>
      </c>
      <c r="B805" s="9">
        <v>217.52</v>
      </c>
      <c r="C805" s="9">
        <f>AVERAGE(B756:B805)</f>
        <v>208.06340000000003</v>
      </c>
      <c r="D805" s="9">
        <f>AVERAGE(B606:B805)</f>
        <v>204.74034999999989</v>
      </c>
      <c r="E805" s="7">
        <f>IF(B804=0,0,(B805-B804)/B804)</f>
        <v>-4.7584187408491584E-3</v>
      </c>
      <c r="F805">
        <f>IF(C805&gt;D805,1,0)</f>
        <v>1</v>
      </c>
      <c r="G805" t="str">
        <f>IF(F805&gt;F804,"BUY",IF(F805&lt;F804,"SELL","HOLD"))</f>
        <v>HOLD</v>
      </c>
      <c r="H805" s="7">
        <f>F804*E805</f>
        <v>-4.7584187408491584E-3</v>
      </c>
      <c r="I805" s="12">
        <f>I804*(1+E805)</f>
        <v>1.2266395984886946</v>
      </c>
      <c r="J805" s="12">
        <f>J804*(1+H805)</f>
        <v>1.3127700360057781</v>
      </c>
      <c r="K805" s="7">
        <f>I805/MAX(I$2:I805)-1</f>
        <v>-0.17665316628184158</v>
      </c>
      <c r="L805" s="7">
        <f>J805/MAX(J$2:J805)-1</f>
        <v>-0.11913870970610463</v>
      </c>
    </row>
    <row r="806" spans="1:12" x14ac:dyDescent="0.25">
      <c r="A806" s="1">
        <v>44958</v>
      </c>
      <c r="B806" s="9">
        <v>216.55</v>
      </c>
      <c r="C806" s="9">
        <f>AVERAGE(B757:B806)</f>
        <v>208.68579999999997</v>
      </c>
      <c r="D806" s="9">
        <f>AVERAGE(B607:B806)</f>
        <v>204.75519999999995</v>
      </c>
      <c r="E806" s="7">
        <f>IF(B805=0,0,(B806-B805)/B805)</f>
        <v>-4.4593600588451578E-3</v>
      </c>
      <c r="F806">
        <f>IF(C806&gt;D806,1,0)</f>
        <v>1</v>
      </c>
      <c r="G806" t="str">
        <f>IF(F806&gt;F805,"BUY",IF(F806&lt;F805,"SELL","HOLD"))</f>
        <v>HOLD</v>
      </c>
      <c r="H806" s="7">
        <f>F805*E806</f>
        <v>-4.4593600588451578E-3</v>
      </c>
      <c r="I806" s="12">
        <f>I805*(1+E806)</f>
        <v>1.2211695708565962</v>
      </c>
      <c r="J806" s="12">
        <f>J805*(1+H806)</f>
        <v>1.3069159217407653</v>
      </c>
      <c r="K806" s="7">
        <f>I806/MAX(I$2:I806)-1</f>
        <v>-0.18032476626670102</v>
      </c>
      <c r="L806" s="7">
        <f>J806/MAX(J$2:J806)-1</f>
        <v>-0.12306678736142396</v>
      </c>
    </row>
    <row r="807" spans="1:12" x14ac:dyDescent="0.25">
      <c r="A807" s="1">
        <v>44959</v>
      </c>
      <c r="B807" s="9">
        <v>215.93</v>
      </c>
      <c r="C807" s="9">
        <f>AVERAGE(B758:B807)</f>
        <v>209.17539999999997</v>
      </c>
      <c r="D807" s="9">
        <f>AVERAGE(B608:B807)</f>
        <v>204.7374999999999</v>
      </c>
      <c r="E807" s="7">
        <f>IF(B806=0,0,(B807-B806)/B806)</f>
        <v>-2.8630801200646709E-3</v>
      </c>
      <c r="F807">
        <f>IF(C807&gt;D807,1,0)</f>
        <v>1</v>
      </c>
      <c r="G807" t="str">
        <f>IF(F807&gt;F806,"BUY",IF(F807&lt;F806,"SELL","HOLD"))</f>
        <v>HOLD</v>
      </c>
      <c r="H807" s="7">
        <f>F806*E807</f>
        <v>-2.8630801200646709E-3</v>
      </c>
      <c r="I807" s="12">
        <f>I806*(1+E807)</f>
        <v>1.2176732645350488</v>
      </c>
      <c r="J807" s="12">
        <f>J806*(1+H807)</f>
        <v>1.3031741167466333</v>
      </c>
      <c r="K807" s="7">
        <f>I807/MAX(I$2:I807)-1</f>
        <v>-0.18267156213331215</v>
      </c>
      <c r="L807" s="7">
        <f>J807/MAX(J$2:J807)-1</f>
        <v>-0.1255775174091539</v>
      </c>
    </row>
    <row r="808" spans="1:12" x14ac:dyDescent="0.25">
      <c r="A808" s="1">
        <v>44960</v>
      </c>
      <c r="B808" s="9">
        <v>216.68</v>
      </c>
      <c r="C808" s="9">
        <f>AVERAGE(B759:B808)</f>
        <v>209.65459999999999</v>
      </c>
      <c r="D808" s="9">
        <f>AVERAGE(B609:B808)</f>
        <v>204.73694999999989</v>
      </c>
      <c r="E808" s="7">
        <f>IF(B807=0,0,(B808-B807)/B807)</f>
        <v>3.4733478442087714E-3</v>
      </c>
      <c r="F808">
        <f>IF(C808&gt;D808,1,0)</f>
        <v>1</v>
      </c>
      <c r="G808" t="str">
        <f>IF(F808&gt;F807,"BUY",IF(F808&lt;F807,"SELL","HOLD"))</f>
        <v>HOLD</v>
      </c>
      <c r="H808" s="7">
        <f>F807*E808</f>
        <v>3.4733478442087714E-3</v>
      </c>
      <c r="I808" s="12">
        <f>I807*(1+E808)</f>
        <v>1.2219026673433724</v>
      </c>
      <c r="J808" s="12">
        <f>J807*(1+H808)</f>
        <v>1.307700493755664</v>
      </c>
      <c r="K808" s="7">
        <f>I808/MAX(I$2:I808)-1</f>
        <v>-0.17983269616563724</v>
      </c>
      <c r="L808" s="7">
        <f>J808/MAX(J$2:J808)-1</f>
        <v>-0.12254034396431923</v>
      </c>
    </row>
    <row r="809" spans="1:12" x14ac:dyDescent="0.25">
      <c r="A809" s="1">
        <v>44963</v>
      </c>
      <c r="B809" s="9">
        <v>215.6</v>
      </c>
      <c r="C809" s="9">
        <f>AVERAGE(B760:B809)</f>
        <v>210.1002</v>
      </c>
      <c r="D809" s="9">
        <f>AVERAGE(B610:B809)</f>
        <v>204.75189999999992</v>
      </c>
      <c r="E809" s="7">
        <f>IF(B808=0,0,(B809-B808)/B808)</f>
        <v>-4.9843086579288006E-3</v>
      </c>
      <c r="F809">
        <f>IF(C809&gt;D809,1,0)</f>
        <v>1</v>
      </c>
      <c r="G809" t="str">
        <f>IF(F809&gt;F808,"BUY",IF(F809&lt;F808,"SELL","HOLD"))</f>
        <v>HOLD</v>
      </c>
      <c r="H809" s="7">
        <f>F808*E809</f>
        <v>-4.9843086579288006E-3</v>
      </c>
      <c r="I809" s="12">
        <f>I808*(1+E809)</f>
        <v>1.2158123272993866</v>
      </c>
      <c r="J809" s="12">
        <f>J808*(1+H809)</f>
        <v>1.30118251086266</v>
      </c>
      <c r="K809" s="7">
        <f>I809/MAX(I$2:I809)-1</f>
        <v>-0.18392066315908895</v>
      </c>
      <c r="L809" s="7">
        <f>J809/MAX(J$2:J809)-1</f>
        <v>-0.12691387372488105</v>
      </c>
    </row>
    <row r="810" spans="1:12" x14ac:dyDescent="0.25">
      <c r="A810" s="1">
        <v>44964</v>
      </c>
      <c r="B810" s="9">
        <v>219.03</v>
      </c>
      <c r="C810" s="9">
        <f>AVERAGE(B761:B810)</f>
        <v>210.65120000000002</v>
      </c>
      <c r="D810" s="9">
        <f>AVERAGE(B611:B810)</f>
        <v>204.81299999999993</v>
      </c>
      <c r="E810" s="7">
        <f>IF(B809=0,0,(B810-B809)/B809)</f>
        <v>1.5909090909090942E-2</v>
      </c>
      <c r="F810">
        <f>IF(C810&gt;D810,1,0)</f>
        <v>1</v>
      </c>
      <c r="G810" t="str">
        <f>IF(F810&gt;F809,"BUY",IF(F810&lt;F809,"SELL","HOLD"))</f>
        <v>HOLD</v>
      </c>
      <c r="H810" s="7">
        <f>F809*E810</f>
        <v>1.5909090909090942E-2</v>
      </c>
      <c r="I810" s="12">
        <f>I809*(1+E810)</f>
        <v>1.2351547961427858</v>
      </c>
      <c r="J810" s="12">
        <f>J809*(1+H810)</f>
        <v>1.3218831417172932</v>
      </c>
      <c r="K810" s="7">
        <f>I810/MAX(I$2:I810)-1</f>
        <v>-0.17093758280025639</v>
      </c>
      <c r="L810" s="7">
        <f>J810/MAX(J$2:J810)-1</f>
        <v>-0.11302386717050417</v>
      </c>
    </row>
    <row r="811" spans="1:12" x14ac:dyDescent="0.25">
      <c r="A811" s="1">
        <v>44965</v>
      </c>
      <c r="B811" s="9">
        <v>216.85</v>
      </c>
      <c r="C811" s="9">
        <f>AVERAGE(B762:B811)</f>
        <v>211.12360000000001</v>
      </c>
      <c r="D811" s="9">
        <f>AVERAGE(B612:B811)</f>
        <v>204.84064999999987</v>
      </c>
      <c r="E811" s="7">
        <f>IF(B810=0,0,(B811-B810)/B810)</f>
        <v>-9.9529744783819884E-3</v>
      </c>
      <c r="F811">
        <f>IF(C811&gt;D811,1,0)</f>
        <v>1</v>
      </c>
      <c r="G811" t="str">
        <f>IF(F811&gt;F810,"BUY",IF(F811&lt;F810,"SELL","HOLD"))</f>
        <v>HOLD</v>
      </c>
      <c r="H811" s="7">
        <f>F810*E811</f>
        <v>-9.9529744783819884E-3</v>
      </c>
      <c r="I811" s="12">
        <f>I810*(1+E811)</f>
        <v>1.2228613319799255</v>
      </c>
      <c r="J811" s="12">
        <f>J810*(1+H811)</f>
        <v>1.3087264725443777</v>
      </c>
      <c r="K811" s="7">
        <f>I811/MAX(I$2:I811)-1</f>
        <v>-0.1791892198796311</v>
      </c>
      <c r="L811" s="7">
        <f>J811/MAX(J$2:J811)-1</f>
        <v>-0.12185191798349004</v>
      </c>
    </row>
    <row r="812" spans="1:12" x14ac:dyDescent="0.25">
      <c r="A812" s="1">
        <v>44966</v>
      </c>
      <c r="B812" s="9">
        <v>216.54</v>
      </c>
      <c r="C812" s="9">
        <f>AVERAGE(B763:B812)</f>
        <v>211.61320000000001</v>
      </c>
      <c r="D812" s="9">
        <f>AVERAGE(B613:B812)</f>
        <v>204.85694999999993</v>
      </c>
      <c r="E812" s="7">
        <f>IF(B811=0,0,(B812-B811)/B811)</f>
        <v>-1.4295596034125076E-3</v>
      </c>
      <c r="F812">
        <f>IF(C812&gt;D812,1,0)</f>
        <v>1</v>
      </c>
      <c r="G812" t="str">
        <f>IF(F812&gt;F811,"BUY",IF(F812&lt;F811,"SELL","HOLD"))</f>
        <v>HOLD</v>
      </c>
      <c r="H812" s="7">
        <f>F811*E812</f>
        <v>-1.4295596034125076E-3</v>
      </c>
      <c r="I812" s="12">
        <f>I811*(1+E812)</f>
        <v>1.2211131788191518</v>
      </c>
      <c r="J812" s="12">
        <f>J811*(1+H812)</f>
        <v>1.3068555700473117</v>
      </c>
      <c r="K812" s="7">
        <f>I812/MAX(I$2:I812)-1</f>
        <v>-0.18036261781293672</v>
      </c>
      <c r="L812" s="7">
        <f>J812/MAX(J$2:J812)-1</f>
        <v>-0.12310728300735496</v>
      </c>
    </row>
    <row r="813" spans="1:12" x14ac:dyDescent="0.25">
      <c r="A813" s="1">
        <v>44967</v>
      </c>
      <c r="B813" s="9">
        <v>215.57</v>
      </c>
      <c r="C813" s="9">
        <f>AVERAGE(B764:B813)</f>
        <v>212.07479999999998</v>
      </c>
      <c r="D813" s="9">
        <f>AVERAGE(B614:B813)</f>
        <v>204.8699499999999</v>
      </c>
      <c r="E813" s="7">
        <f>IF(B812=0,0,(B813-B812)/B812)</f>
        <v>-4.4795418860256713E-3</v>
      </c>
      <c r="F813">
        <f>IF(C813&gt;D813,1,0)</f>
        <v>1</v>
      </c>
      <c r="G813" t="str">
        <f>IF(F813&gt;F812,"BUY",IF(F813&lt;F812,"SELL","HOLD"))</f>
        <v>HOLD</v>
      </c>
      <c r="H813" s="7">
        <f>F812*E813</f>
        <v>-4.4795418860256713E-3</v>
      </c>
      <c r="I813" s="12">
        <f>I812*(1+E813)</f>
        <v>1.2156431511870536</v>
      </c>
      <c r="J813" s="12">
        <f>J812*(1+H813)</f>
        <v>1.3010014557822989</v>
      </c>
      <c r="K813" s="7">
        <f>I813/MAX(I$2:I813)-1</f>
        <v>-0.18403421779779605</v>
      </c>
      <c r="L813" s="7">
        <f>J813/MAX(J$2:J813)-1</f>
        <v>-0.1270353606626744</v>
      </c>
    </row>
    <row r="814" spans="1:12" x14ac:dyDescent="0.25">
      <c r="A814" s="1">
        <v>44970</v>
      </c>
      <c r="B814" s="9">
        <v>219.48</v>
      </c>
      <c r="C814" s="9">
        <f>AVERAGE(B765:B814)</f>
        <v>212.49320000000003</v>
      </c>
      <c r="D814" s="9">
        <f>AVERAGE(B615:B814)</f>
        <v>204.89869999999991</v>
      </c>
      <c r="E814" s="7">
        <f>IF(B813=0,0,(B814-B813)/B813)</f>
        <v>1.8137959827434227E-2</v>
      </c>
      <c r="F814">
        <f>IF(C814&gt;D814,1,0)</f>
        <v>1</v>
      </c>
      <c r="G814" t="str">
        <f>IF(F814&gt;F813,"BUY",IF(F814&lt;F813,"SELL","HOLD"))</f>
        <v>HOLD</v>
      </c>
      <c r="H814" s="7">
        <f>F813*E814</f>
        <v>1.8137959827434227E-2</v>
      </c>
      <c r="I814" s="12">
        <f>I813*(1+E814)</f>
        <v>1.23769243782778</v>
      </c>
      <c r="J814" s="12">
        <f>J813*(1+H814)</f>
        <v>1.3245989679227117</v>
      </c>
      <c r="K814" s="7">
        <f>I814/MAX(I$2:I814)-1</f>
        <v>-0.1692342632196514</v>
      </c>
      <c r="L814" s="7">
        <f>J814/MAX(J$2:J814)-1</f>
        <v>-0.1112015631036033</v>
      </c>
    </row>
    <row r="815" spans="1:12" x14ac:dyDescent="0.25">
      <c r="A815" s="1">
        <v>44971</v>
      </c>
      <c r="B815" s="9">
        <v>220.18</v>
      </c>
      <c r="C815" s="9">
        <f>AVERAGE(B766:B815)</f>
        <v>212.92720000000006</v>
      </c>
      <c r="D815" s="9">
        <f>AVERAGE(B616:B815)</f>
        <v>204.94959999999992</v>
      </c>
      <c r="E815" s="7">
        <f>IF(B814=0,0,(B815-B814)/B814)</f>
        <v>3.1893566611992758E-3</v>
      </c>
      <c r="F815">
        <f>IF(C815&gt;D815,1,0)</f>
        <v>1</v>
      </c>
      <c r="G815" t="str">
        <f>IF(F815&gt;F814,"BUY",IF(F815&lt;F814,"SELL","HOLD"))</f>
        <v>HOLD</v>
      </c>
      <c r="H815" s="7">
        <f>F814*E815</f>
        <v>3.1893566611992758E-3</v>
      </c>
      <c r="I815" s="12">
        <f>I814*(1+E815)</f>
        <v>1.2416398804488822</v>
      </c>
      <c r="J815" s="12">
        <f>J814*(1+H815)</f>
        <v>1.3288235864644737</v>
      </c>
      <c r="K815" s="7">
        <f>I815/MAX(I$2:I815)-1</f>
        <v>-0.16658465498315478</v>
      </c>
      <c r="L815" s="7">
        <f>J815/MAX(J$2:J815)-1</f>
        <v>-0.1083668678884242</v>
      </c>
    </row>
    <row r="816" spans="1:12" x14ac:dyDescent="0.25">
      <c r="A816" s="1">
        <v>44972</v>
      </c>
      <c r="B816" s="9">
        <v>223.09</v>
      </c>
      <c r="C816" s="9">
        <f>AVERAGE(B767:B816)</f>
        <v>213.36120000000003</v>
      </c>
      <c r="D816" s="9">
        <f>AVERAGE(B617:B816)</f>
        <v>204.97714999999988</v>
      </c>
      <c r="E816" s="7">
        <f>IF(B815=0,0,(B816-B815)/B815)</f>
        <v>1.3216459260604944E-2</v>
      </c>
      <c r="F816">
        <f>IF(C816&gt;D816,1,0)</f>
        <v>1</v>
      </c>
      <c r="G816" t="str">
        <f>IF(F816&gt;F815,"BUY",IF(F816&lt;F815,"SELL","HOLD"))</f>
        <v>HOLD</v>
      </c>
      <c r="H816" s="7">
        <f>F815*E816</f>
        <v>1.3216459260604944E-2</v>
      </c>
      <c r="I816" s="12">
        <f>I815*(1+E816)</f>
        <v>1.2580499633451774</v>
      </c>
      <c r="J816" s="12">
        <f>J815*(1+H816)</f>
        <v>1.3463859292595124</v>
      </c>
      <c r="K816" s="7">
        <f>I816/MAX(I$2:I816)-1</f>
        <v>-0.15556985502857656</v>
      </c>
      <c r="L816" s="7">
        <f>J816/MAX(J$2:J816)-1</f>
        <v>-9.6582634922465993E-2</v>
      </c>
    </row>
    <row r="817" spans="1:12" x14ac:dyDescent="0.25">
      <c r="A817" s="1">
        <v>44973</v>
      </c>
      <c r="B817" s="9">
        <v>219.28</v>
      </c>
      <c r="C817" s="9">
        <f>AVERAGE(B768:B817)</f>
        <v>213.74980000000008</v>
      </c>
      <c r="D817" s="9">
        <f>AVERAGE(B618:B817)</f>
        <v>204.98424999999989</v>
      </c>
      <c r="E817" s="7">
        <f>IF(B816=0,0,(B817-B816)/B816)</f>
        <v>-1.7078309202563997E-2</v>
      </c>
      <c r="F817">
        <f>IF(C817&gt;D817,1,0)</f>
        <v>1</v>
      </c>
      <c r="G817" t="str">
        <f>IF(F817&gt;F816,"BUY",IF(F817&lt;F816,"SELL","HOLD"))</f>
        <v>HOLD</v>
      </c>
      <c r="H817" s="7">
        <f>F816*E817</f>
        <v>-1.7078309202563997E-2</v>
      </c>
      <c r="I817" s="12">
        <f>I816*(1+E817)</f>
        <v>1.2365645970788941</v>
      </c>
      <c r="J817" s="12">
        <f>J816*(1+H817)</f>
        <v>1.3233919340536369</v>
      </c>
      <c r="K817" s="7">
        <f>I817/MAX(I$2:I817)-1</f>
        <v>-0.16999129414436442</v>
      </c>
      <c r="L817" s="7">
        <f>J817/MAX(J$2:J817)-1</f>
        <v>-0.11201147602222583</v>
      </c>
    </row>
    <row r="818" spans="1:12" x14ac:dyDescent="0.25">
      <c r="A818" s="1">
        <v>44974</v>
      </c>
      <c r="B818" s="9">
        <v>220.16</v>
      </c>
      <c r="C818" s="9">
        <f>AVERAGE(B769:B818)</f>
        <v>214.15460000000007</v>
      </c>
      <c r="D818" s="9">
        <f>AVERAGE(B619:B818)</f>
        <v>204.99454999999986</v>
      </c>
      <c r="E818" s="7">
        <f>IF(B817=0,0,(B818-B817)/B817)</f>
        <v>4.0131338927398555E-3</v>
      </c>
      <c r="F818">
        <f>IF(C818&gt;D818,1,0)</f>
        <v>1</v>
      </c>
      <c r="G818" t="str">
        <f>IF(F818&gt;F817,"BUY",IF(F818&lt;F817,"SELL","HOLD"))</f>
        <v>HOLD</v>
      </c>
      <c r="H818" s="7">
        <f>F817*E818</f>
        <v>4.0131338927398555E-3</v>
      </c>
      <c r="I818" s="12">
        <f>I817*(1+E818)</f>
        <v>1.2415270963739935</v>
      </c>
      <c r="J818" s="12">
        <f>J817*(1+H818)</f>
        <v>1.328702883077566</v>
      </c>
      <c r="K818" s="7">
        <f>I818/MAX(I$2:I818)-1</f>
        <v>-0.16666035807562618</v>
      </c>
      <c r="L818" s="7">
        <f>J818/MAX(J$2:J818)-1</f>
        <v>-0.10844785918028665</v>
      </c>
    </row>
    <row r="819" spans="1:12" x14ac:dyDescent="0.25">
      <c r="A819" s="1">
        <v>44977</v>
      </c>
      <c r="B819" s="9">
        <v>222.68</v>
      </c>
      <c r="C819" s="9">
        <f>AVERAGE(B770:B819)</f>
        <v>214.52160000000006</v>
      </c>
      <c r="D819" s="9">
        <f>AVERAGE(B620:B819)</f>
        <v>205.00624999999988</v>
      </c>
      <c r="E819" s="7">
        <f>IF(B818=0,0,(B819-B818)/B818)</f>
        <v>1.1446220930232604E-2</v>
      </c>
      <c r="F819">
        <f>IF(C819&gt;D819,1,0)</f>
        <v>1</v>
      </c>
      <c r="G819" t="str">
        <f>IF(F819&gt;F818,"BUY",IF(F819&lt;F818,"SELL","HOLD"))</f>
        <v>HOLD</v>
      </c>
      <c r="H819" s="7">
        <f>F818*E819</f>
        <v>1.1446220930232604E-2</v>
      </c>
      <c r="I819" s="12">
        <f>I818*(1+E819)</f>
        <v>1.2557378898099605</v>
      </c>
      <c r="J819" s="12">
        <f>J818*(1+H819)</f>
        <v>1.3439115098279089</v>
      </c>
      <c r="K819" s="7">
        <f>I819/MAX(I$2:I819)-1</f>
        <v>-0.15712176842423875</v>
      </c>
      <c r="L819" s="7">
        <f>J819/MAX(J$2:J819)-1</f>
        <v>-9.8242956405642401E-2</v>
      </c>
    </row>
    <row r="820" spans="1:12" x14ac:dyDescent="0.25">
      <c r="A820" s="1">
        <v>44978</v>
      </c>
      <c r="B820" s="9">
        <v>223.09</v>
      </c>
      <c r="C820" s="9">
        <f>AVERAGE(B771:B820)</f>
        <v>214.92440000000005</v>
      </c>
      <c r="D820" s="9">
        <f>AVERAGE(B621:B820)</f>
        <v>205.01269999999988</v>
      </c>
      <c r="E820" s="7">
        <f>IF(B819=0,0,(B820-B819)/B819)</f>
        <v>1.8412071133464909E-3</v>
      </c>
      <c r="F820">
        <f>IF(C820&gt;D820,1,0)</f>
        <v>1</v>
      </c>
      <c r="G820" t="str">
        <f>IF(F820&gt;F819,"BUY",IF(F820&lt;F819,"SELL","HOLD"))</f>
        <v>HOLD</v>
      </c>
      <c r="H820" s="7">
        <f>F819*E820</f>
        <v>1.8412071133464909E-3</v>
      </c>
      <c r="I820" s="12">
        <f>I819*(1+E820)</f>
        <v>1.2580499633451772</v>
      </c>
      <c r="J820" s="12">
        <f>J819*(1+H820)</f>
        <v>1.3463859292595122</v>
      </c>
      <c r="K820" s="7">
        <f>I820/MAX(I$2:I820)-1</f>
        <v>-0.15556985502857668</v>
      </c>
      <c r="L820" s="7">
        <f>J820/MAX(J$2:J820)-1</f>
        <v>-9.6582634922466215E-2</v>
      </c>
    </row>
    <row r="821" spans="1:12" x14ac:dyDescent="0.25">
      <c r="A821" s="1">
        <v>44979</v>
      </c>
      <c r="B821" s="9">
        <v>226.12</v>
      </c>
      <c r="C821" s="9">
        <f>AVERAGE(B772:B821)</f>
        <v>215.29620000000011</v>
      </c>
      <c r="D821" s="9">
        <f>AVERAGE(B622:B821)</f>
        <v>205.03124999999991</v>
      </c>
      <c r="E821" s="7">
        <f>IF(B820=0,0,(B821-B820)/B820)</f>
        <v>1.358196243668475E-2</v>
      </c>
      <c r="F821">
        <f>IF(C821&gt;D821,1,0)</f>
        <v>1</v>
      </c>
      <c r="G821" t="str">
        <f>IF(F821&gt;F820,"BUY",IF(F821&lt;F820,"SELL","HOLD"))</f>
        <v>HOLD</v>
      </c>
      <c r="H821" s="7">
        <f>F820*E821</f>
        <v>1.358196243668475E-2</v>
      </c>
      <c r="I821" s="12">
        <f>I820*(1+E821)</f>
        <v>1.275136750690804</v>
      </c>
      <c r="J821" s="12">
        <f>J820*(1+H821)</f>
        <v>1.3646724923759959</v>
      </c>
      <c r="K821" s="7">
        <f>I821/MAX(I$2:I821)-1</f>
        <v>-0.14410083651917049</v>
      </c>
      <c r="L821" s="7">
        <f>J821/MAX(J$2:J821)-1</f>
        <v>-8.4312454205334286E-2</v>
      </c>
    </row>
    <row r="822" spans="1:12" x14ac:dyDescent="0.25">
      <c r="A822" s="1">
        <v>44980</v>
      </c>
      <c r="B822" s="9">
        <v>224.89</v>
      </c>
      <c r="C822" s="9">
        <f>AVERAGE(B773:B822)</f>
        <v>215.60480000000004</v>
      </c>
      <c r="D822" s="9">
        <f>AVERAGE(B623:B822)</f>
        <v>205.05749999999992</v>
      </c>
      <c r="E822" s="7">
        <f>IF(B821=0,0,(B822-B821)/B821)</f>
        <v>-5.439589598443385E-3</v>
      </c>
      <c r="F822">
        <f>IF(C822&gt;D822,1,0)</f>
        <v>1</v>
      </c>
      <c r="G822" t="str">
        <f>IF(F822&gt;F821,"BUY",IF(F822&lt;F821,"SELL","HOLD"))</f>
        <v>HOLD</v>
      </c>
      <c r="H822" s="7">
        <f>F821*E822</f>
        <v>-5.439589598443385E-3</v>
      </c>
      <c r="I822" s="12">
        <f>I821*(1+E822)</f>
        <v>1.2682005300851535</v>
      </c>
      <c r="J822" s="12">
        <f>J821*(1+H822)</f>
        <v>1.3572492340811857</v>
      </c>
      <c r="K822" s="7">
        <f>I822/MAX(I$2:I822)-1</f>
        <v>-0.14875657670615716</v>
      </c>
      <c r="L822" s="7">
        <f>J822/MAX(J$2:J822)-1</f>
        <v>-8.9293418654863066E-2</v>
      </c>
    </row>
    <row r="823" spans="1:12" x14ac:dyDescent="0.25">
      <c r="A823" s="1">
        <v>44981</v>
      </c>
      <c r="B823" s="9">
        <v>228.88</v>
      </c>
      <c r="C823" s="9">
        <f>AVERAGE(B774:B823)</f>
        <v>216.01800000000003</v>
      </c>
      <c r="D823" s="9">
        <f>AVERAGE(B624:B823)</f>
        <v>205.09659999999994</v>
      </c>
      <c r="E823" s="7">
        <f>IF(B822=0,0,(B823-B822)/B822)</f>
        <v>1.7742007203521763E-2</v>
      </c>
      <c r="F823">
        <f>IF(C823&gt;D823,1,0)</f>
        <v>1</v>
      </c>
      <c r="G823" t="str">
        <f>IF(F823&gt;F822,"BUY",IF(F823&lt;F822,"SELL","HOLD"))</f>
        <v>HOLD</v>
      </c>
      <c r="H823" s="7">
        <f>F822*E823</f>
        <v>1.7742007203521763E-2</v>
      </c>
      <c r="I823" s="12">
        <f>I822*(1+E823)</f>
        <v>1.2907009530254343</v>
      </c>
      <c r="J823" s="12">
        <f>J822*(1+H823)</f>
        <v>1.3813295597692283</v>
      </c>
      <c r="K823" s="7">
        <f>I823/MAX(I$2:I823)-1</f>
        <v>-0.13365380975812735</v>
      </c>
      <c r="L823" s="7">
        <f>J823/MAX(J$2:J823)-1</f>
        <v>-7.3135655928343035E-2</v>
      </c>
    </row>
    <row r="824" spans="1:12" x14ac:dyDescent="0.25">
      <c r="A824" s="1">
        <v>44984</v>
      </c>
      <c r="B824" s="9">
        <v>235.38</v>
      </c>
      <c r="C824" s="9">
        <f>AVERAGE(B775:B824)</f>
        <v>216.52640000000002</v>
      </c>
      <c r="D824" s="9">
        <f>AVERAGE(B625:B824)</f>
        <v>205.13769999999994</v>
      </c>
      <c r="E824" s="7">
        <f>IF(B823=0,0,(B824-B823)/B823)</f>
        <v>2.8399161132471165E-2</v>
      </c>
      <c r="F824">
        <f>IF(C824&gt;D824,1,0)</f>
        <v>1</v>
      </c>
      <c r="G824" t="str">
        <f>IF(F824&gt;F823,"BUY",IF(F824&lt;F823,"SELL","HOLD"))</f>
        <v>HOLD</v>
      </c>
      <c r="H824" s="7">
        <f>F823*E824</f>
        <v>2.8399161132471165E-2</v>
      </c>
      <c r="I824" s="12">
        <f>I823*(1+E824)</f>
        <v>1.3273557773642377</v>
      </c>
      <c r="J824" s="12">
        <f>J823*(1+H824)</f>
        <v>1.4205581605141602</v>
      </c>
      <c r="K824" s="7">
        <f>I824/MAX(I$2:I824)-1</f>
        <v>-0.10905030470494592</v>
      </c>
      <c r="L824" s="7">
        <f>J824/MAX(J$2:J824)-1</f>
        <v>-4.6813486073109867E-2</v>
      </c>
    </row>
    <row r="825" spans="1:12" x14ac:dyDescent="0.25">
      <c r="A825" s="1">
        <v>44985</v>
      </c>
      <c r="B825" s="9">
        <v>234.54</v>
      </c>
      <c r="C825" s="9">
        <f>AVERAGE(B776:B825)</f>
        <v>216.96560000000005</v>
      </c>
      <c r="D825" s="9">
        <f>AVERAGE(B626:B825)</f>
        <v>205.15234999999993</v>
      </c>
      <c r="E825" s="7">
        <f>IF(B824=0,0,(B825-B824)/B824)</f>
        <v>-3.568697425439729E-3</v>
      </c>
      <c r="F825">
        <f>IF(C825&gt;D825,1,0)</f>
        <v>1</v>
      </c>
      <c r="G825" t="str">
        <f>IF(F825&gt;F824,"BUY",IF(F825&lt;F824,"SELL","HOLD"))</f>
        <v>HOLD</v>
      </c>
      <c r="H825" s="7">
        <f>F824*E825</f>
        <v>-3.568697425439729E-3</v>
      </c>
      <c r="I825" s="12">
        <f>I824*(1+E825)</f>
        <v>1.3226188462189155</v>
      </c>
      <c r="J825" s="12">
        <f>J824*(1+H825)</f>
        <v>1.4154886182640458</v>
      </c>
      <c r="K825" s="7">
        <f>I825/MAX(I$2:I825)-1</f>
        <v>-0.11222983458874169</v>
      </c>
      <c r="L825" s="7">
        <f>J825/MAX(J$2:J825)-1</f>
        <v>-5.0215120331324692E-2</v>
      </c>
    </row>
    <row r="826" spans="1:12" x14ac:dyDescent="0.25">
      <c r="A826" s="1">
        <v>44986</v>
      </c>
      <c r="B826" s="9">
        <v>233.47</v>
      </c>
      <c r="C826" s="9">
        <f>AVERAGE(B777:B826)</f>
        <v>217.34840000000003</v>
      </c>
      <c r="D826" s="9">
        <f>AVERAGE(B627:B826)</f>
        <v>205.13464999999997</v>
      </c>
      <c r="E826" s="7">
        <f>IF(B825=0,0,(B826-B825)/B825)</f>
        <v>-4.5621215997270967E-3</v>
      </c>
      <c r="F826">
        <f>IF(C826&gt;D826,1,0)</f>
        <v>1</v>
      </c>
      <c r="G826" t="str">
        <f>IF(F826&gt;F825,"BUY",IF(F826&lt;F825,"SELL","HOLD"))</f>
        <v>HOLD</v>
      </c>
      <c r="H826" s="7">
        <f>F825*E826</f>
        <v>-4.5621215997270967E-3</v>
      </c>
      <c r="I826" s="12">
        <f>I825*(1+E826)</f>
        <v>1.316584898212374</v>
      </c>
      <c r="J826" s="12">
        <f>J825*(1+H826)</f>
        <v>1.4090309870644955</v>
      </c>
      <c r="K826" s="7">
        <f>I826/MAX(I$2:I826)-1</f>
        <v>-0.1162799500359577</v>
      </c>
      <c r="L826" s="7">
        <f>J826/MAX(J$2:J826)-1</f>
        <v>-5.4548154445955399E-2</v>
      </c>
    </row>
    <row r="827" spans="1:12" x14ac:dyDescent="0.25">
      <c r="A827" s="1">
        <v>44987</v>
      </c>
      <c r="B827" s="9">
        <v>237.73</v>
      </c>
      <c r="C827" s="9">
        <f>AVERAGE(B778:B827)</f>
        <v>217.89359999999999</v>
      </c>
      <c r="D827" s="9">
        <f>AVERAGE(B628:B827)</f>
        <v>205.14804999999996</v>
      </c>
      <c r="E827" s="7">
        <f>IF(B826=0,0,(B827-B826)/B826)</f>
        <v>1.8246455647406481E-2</v>
      </c>
      <c r="F827">
        <f>IF(C827&gt;D827,1,0)</f>
        <v>1</v>
      </c>
      <c r="G827" t="str">
        <f>IF(F827&gt;F826,"BUY",IF(F827&lt;F826,"SELL","HOLD"))</f>
        <v>HOLD</v>
      </c>
      <c r="H827" s="7">
        <f>F826*E827</f>
        <v>1.8246455647406481E-2</v>
      </c>
      <c r="I827" s="12">
        <f>I826*(1+E827)</f>
        <v>1.3406079061636513</v>
      </c>
      <c r="J827" s="12">
        <f>J826*(1+H827)</f>
        <v>1.4347408084757891</v>
      </c>
      <c r="K827" s="7">
        <f>I827/MAX(I$2:I827)-1</f>
        <v>-0.10015519133956485</v>
      </c>
      <c r="L827" s="7">
        <f>J827/MAX(J$2:J827)-1</f>
        <v>-3.7297009279294913E-2</v>
      </c>
    </row>
    <row r="828" spans="1:12" x14ac:dyDescent="0.25">
      <c r="A828" s="1">
        <v>44988</v>
      </c>
      <c r="B828" s="9">
        <v>242.42</v>
      </c>
      <c r="C828" s="9">
        <f>AVERAGE(B779:B828)</f>
        <v>218.56600000000003</v>
      </c>
      <c r="D828" s="9">
        <f>AVERAGE(B629:B828)</f>
        <v>205.20304999999996</v>
      </c>
      <c r="E828" s="7">
        <f>IF(B827=0,0,(B828-B827)/B827)</f>
        <v>1.9728263155680804E-2</v>
      </c>
      <c r="F828">
        <f>IF(C828&gt;D828,1,0)</f>
        <v>1</v>
      </c>
      <c r="G828" t="str">
        <f>IF(F828&gt;F827,"BUY",IF(F828&lt;F827,"SELL","HOLD"))</f>
        <v>HOLD</v>
      </c>
      <c r="H828" s="7">
        <f>F827*E828</f>
        <v>1.9728263155680804E-2</v>
      </c>
      <c r="I828" s="12">
        <f>I827*(1+E828)</f>
        <v>1.367055771725034</v>
      </c>
      <c r="J828" s="12">
        <f>J827*(1+H828)</f>
        <v>1.4630457527055936</v>
      </c>
      <c r="K828" s="7">
        <f>I828/MAX(I$2:I828)-1</f>
        <v>-8.2402816155038638E-2</v>
      </c>
      <c r="L828" s="7">
        <f>J828/MAX(J$2:J828)-1</f>
        <v>-1.8304551337596009E-2</v>
      </c>
    </row>
    <row r="829" spans="1:12" x14ac:dyDescent="0.25">
      <c r="A829" s="1">
        <v>44991</v>
      </c>
      <c r="B829" s="9">
        <v>241.1</v>
      </c>
      <c r="C829" s="9">
        <f>AVERAGE(B780:B829)</f>
        <v>219.22100000000003</v>
      </c>
      <c r="D829" s="9">
        <f>AVERAGE(B630:B829)</f>
        <v>205.25434999999993</v>
      </c>
      <c r="E829" s="7">
        <f>IF(B828=0,0,(B829-B828)/B828)</f>
        <v>-5.4450952891675324E-3</v>
      </c>
      <c r="F829">
        <f>IF(C829&gt;D829,1,0)</f>
        <v>1</v>
      </c>
      <c r="G829" t="str">
        <f>IF(F829&gt;F828,"BUY",IF(F829&lt;F828,"SELL","HOLD"))</f>
        <v>HOLD</v>
      </c>
      <c r="H829" s="7">
        <f>F828*E829</f>
        <v>-5.4450952891675324E-3</v>
      </c>
      <c r="I829" s="12">
        <f>I828*(1+E829)</f>
        <v>1.3596120227823849</v>
      </c>
      <c r="J829" s="12">
        <f>J828*(1+H829)</f>
        <v>1.4550793291697</v>
      </c>
      <c r="K829" s="7">
        <f>I829/MAX(I$2:I829)-1</f>
        <v>-8.739922025814606E-2</v>
      </c>
      <c r="L829" s="7">
        <f>J829/MAX(J$2:J829)-1</f>
        <v>-2.364997660050483E-2</v>
      </c>
    </row>
    <row r="830" spans="1:12" x14ac:dyDescent="0.25">
      <c r="A830" s="1">
        <v>44992</v>
      </c>
      <c r="B830" s="9">
        <v>240.08</v>
      </c>
      <c r="C830" s="9">
        <f>AVERAGE(B781:B830)</f>
        <v>219.85600000000002</v>
      </c>
      <c r="D830" s="9">
        <f>AVERAGE(B631:B830)</f>
        <v>205.30019999999996</v>
      </c>
      <c r="E830" s="7">
        <f>IF(B829=0,0,(B830-B829)/B829)</f>
        <v>-4.2306097055163083E-3</v>
      </c>
      <c r="F830">
        <f>IF(C830&gt;D830,1,0)</f>
        <v>1</v>
      </c>
      <c r="G830" t="str">
        <f>IF(F830&gt;F829,"BUY",IF(F830&lt;F829,"SELL","HOLD"))</f>
        <v>HOLD</v>
      </c>
      <c r="H830" s="7">
        <f>F829*E830</f>
        <v>-4.2306097055163083E-3</v>
      </c>
      <c r="I830" s="12">
        <f>I829*(1+E830)</f>
        <v>1.3538600349630652</v>
      </c>
      <c r="J830" s="12">
        <f>J829*(1+H830)</f>
        <v>1.4489234564374185</v>
      </c>
      <c r="K830" s="7">
        <f>I830/MAX(I$2:I830)-1</f>
        <v>-9.1260077974183673E-2</v>
      </c>
      <c r="L830" s="7">
        <f>J830/MAX(J$2:J830)-1</f>
        <v>-2.7780532485479736E-2</v>
      </c>
    </row>
    <row r="831" spans="1:12" x14ac:dyDescent="0.25">
      <c r="A831" s="1">
        <v>44993</v>
      </c>
      <c r="B831" s="9">
        <v>239.45</v>
      </c>
      <c r="C831" s="9">
        <f>AVERAGE(B782:B831)</f>
        <v>220.44420000000002</v>
      </c>
      <c r="D831" s="9">
        <f>AVERAGE(B632:B831)</f>
        <v>205.32469999999995</v>
      </c>
      <c r="E831" s="7">
        <f>IF(B830=0,0,(B831-B830)/B830)</f>
        <v>-2.6241252915695764E-3</v>
      </c>
      <c r="F831">
        <f>IF(C831&gt;D831,1,0)</f>
        <v>1</v>
      </c>
      <c r="G831" t="str">
        <f>IF(F831&gt;F830,"BUY",IF(F831&lt;F830,"SELL","HOLD"))</f>
        <v>HOLD</v>
      </c>
      <c r="H831" s="7">
        <f>F830*E831</f>
        <v>-2.6241252915695764E-3</v>
      </c>
      <c r="I831" s="12">
        <f>I830*(1+E831)</f>
        <v>1.3503073366040734</v>
      </c>
      <c r="J831" s="12">
        <f>J830*(1+H831)</f>
        <v>1.4451212997498328</v>
      </c>
      <c r="K831" s="7">
        <f>I831/MAX(I$2:I831)-1</f>
        <v>-9.3644725387030503E-2</v>
      </c>
      <c r="L831" s="7">
        <f>J831/MAX(J$2:J831)-1</f>
        <v>-3.03317581791408E-2</v>
      </c>
    </row>
    <row r="832" spans="1:12" x14ac:dyDescent="0.25">
      <c r="A832" s="1">
        <v>44994</v>
      </c>
      <c r="B832" s="9">
        <v>235.79</v>
      </c>
      <c r="C832" s="9">
        <f>AVERAGE(B783:B832)</f>
        <v>220.94660000000005</v>
      </c>
      <c r="D832" s="9">
        <f>AVERAGE(B633:B832)</f>
        <v>205.36139999999995</v>
      </c>
      <c r="E832" s="7">
        <f>IF(B831=0,0,(B832-B831)/B831)</f>
        <v>-1.5285028189601155E-2</v>
      </c>
      <c r="F832">
        <f>IF(C832&gt;D832,1,0)</f>
        <v>1</v>
      </c>
      <c r="G832" t="str">
        <f>IF(F832&gt;F831,"BUY",IF(F832&lt;F831,"SELL","HOLD"))</f>
        <v>HOLD</v>
      </c>
      <c r="H832" s="7">
        <f>F831*E832</f>
        <v>-1.5285028189601155E-2</v>
      </c>
      <c r="I832" s="12">
        <f>I831*(1+E832)</f>
        <v>1.3296678508994548</v>
      </c>
      <c r="J832" s="12">
        <f>J831*(1+H832)</f>
        <v>1.4230325799457635</v>
      </c>
      <c r="K832" s="7">
        <f>I832/MAX(I$2:I832)-1</f>
        <v>-0.10749839130928351</v>
      </c>
      <c r="L832" s="7">
        <f>J832/MAX(J$2:J832)-1</f>
        <v>-4.5153164589933681E-2</v>
      </c>
    </row>
    <row r="833" spans="1:12" x14ac:dyDescent="0.25">
      <c r="A833" s="1">
        <v>44995</v>
      </c>
      <c r="B833" s="9">
        <v>233.38</v>
      </c>
      <c r="C833" s="9">
        <f>AVERAGE(B784:B833)</f>
        <v>221.465</v>
      </c>
      <c r="D833" s="9">
        <f>AVERAGE(B634:B833)</f>
        <v>205.36049999999992</v>
      </c>
      <c r="E833" s="7">
        <f>IF(B832=0,0,(B833-B832)/B832)</f>
        <v>-1.022095932821577E-2</v>
      </c>
      <c r="F833">
        <f>IF(C833&gt;D833,1,0)</f>
        <v>1</v>
      </c>
      <c r="G833" t="str">
        <f>IF(F833&gt;F832,"BUY",IF(F833&lt;F832,"SELL","HOLD"))</f>
        <v>HOLD</v>
      </c>
      <c r="H833" s="7">
        <f>F832*E833</f>
        <v>-1.022095932821577E-2</v>
      </c>
      <c r="I833" s="12">
        <f>I832*(1+E833)</f>
        <v>1.3160773698753754</v>
      </c>
      <c r="J833" s="12">
        <f>J832*(1+H833)</f>
        <v>1.4084878218234118</v>
      </c>
      <c r="K833" s="7">
        <f>I833/MAX(I$2:I833)-1</f>
        <v>-0.11662061395207846</v>
      </c>
      <c r="L833" s="7">
        <f>J833/MAX(J$2:J833)-1</f>
        <v>-5.4912615259335551E-2</v>
      </c>
    </row>
    <row r="834" spans="1:12" x14ac:dyDescent="0.25">
      <c r="A834" s="1">
        <v>44998</v>
      </c>
      <c r="B834" s="9">
        <v>230.75</v>
      </c>
      <c r="C834" s="9">
        <f>AVERAGE(B785:B834)</f>
        <v>221.90880000000001</v>
      </c>
      <c r="D834" s="9">
        <f>AVERAGE(B635:B834)</f>
        <v>205.34989999999991</v>
      </c>
      <c r="E834" s="7">
        <f>IF(B833=0,0,(B834-B833)/B833)</f>
        <v>-1.1269174736481256E-2</v>
      </c>
      <c r="F834">
        <f>IF(C834&gt;D834,1,0)</f>
        <v>1</v>
      </c>
      <c r="G834" t="str">
        <f>IF(F834&gt;F833,"BUY",IF(F834&lt;F833,"SELL","HOLD"))</f>
        <v>HOLD</v>
      </c>
      <c r="H834" s="7">
        <f>F833*E834</f>
        <v>-1.1269174736481256E-2</v>
      </c>
      <c r="I834" s="12">
        <f>I833*(1+E834)</f>
        <v>1.3012462640275211</v>
      </c>
      <c r="J834" s="12">
        <f>J833*(1+H834)</f>
        <v>1.3926153264450778</v>
      </c>
      <c r="K834" s="7">
        <f>I834/MAX(I$2:I834)-1</f>
        <v>-0.12657557061205804</v>
      </c>
      <c r="L834" s="7">
        <f>J834/MAX(J$2:J834)-1</f>
        <v>-6.5562970139222188E-2</v>
      </c>
    </row>
    <row r="835" spans="1:12" x14ac:dyDescent="0.25">
      <c r="A835" s="1">
        <v>44999</v>
      </c>
      <c r="B835" s="9">
        <v>228.8</v>
      </c>
      <c r="C835" s="9">
        <f>AVERAGE(B786:B835)</f>
        <v>222.27940000000001</v>
      </c>
      <c r="D835" s="9">
        <f>AVERAGE(B636:B835)</f>
        <v>205.33774999999994</v>
      </c>
      <c r="E835" s="7">
        <f>IF(B834=0,0,(B835-B834)/B834)</f>
        <v>-8.4507042253520633E-3</v>
      </c>
      <c r="F835">
        <f>IF(C835&gt;D835,1,0)</f>
        <v>1</v>
      </c>
      <c r="G835" t="str">
        <f>IF(F835&gt;F834,"BUY",IF(F835&lt;F834,"SELL","HOLD"))</f>
        <v>HOLD</v>
      </c>
      <c r="H835" s="7">
        <f>F834*E835</f>
        <v>-8.4507042253520633E-3</v>
      </c>
      <c r="I835" s="12">
        <f>I834*(1+E835)</f>
        <v>1.29024981672588</v>
      </c>
      <c r="J835" s="12">
        <f>J834*(1+H835)</f>
        <v>1.3808467462215983</v>
      </c>
      <c r="K835" s="7">
        <f>I835/MAX(I$2:I835)-1</f>
        <v>-0.13395662212801251</v>
      </c>
      <c r="L835" s="7">
        <f>J835/MAX(J$2:J835)-1</f>
        <v>-7.3459621095792182E-2</v>
      </c>
    </row>
    <row r="836" spans="1:12" x14ac:dyDescent="0.25">
      <c r="A836" s="1">
        <v>45000</v>
      </c>
      <c r="B836" s="9">
        <v>228.9</v>
      </c>
      <c r="C836" s="9">
        <f>AVERAGE(B787:B836)</f>
        <v>222.62060000000002</v>
      </c>
      <c r="D836" s="9">
        <f>AVERAGE(B637:B836)</f>
        <v>205.34429999999992</v>
      </c>
      <c r="E836" s="7">
        <f>IF(B835=0,0,(B836-B835)/B835)</f>
        <v>4.3706293706291218E-4</v>
      </c>
      <c r="F836">
        <f>IF(C836&gt;D836,1,0)</f>
        <v>1</v>
      </c>
      <c r="G836" t="str">
        <f>IF(F836&gt;F835,"BUY",IF(F836&lt;F835,"SELL","HOLD"))</f>
        <v>HOLD</v>
      </c>
      <c r="H836" s="7">
        <f>F835*E836</f>
        <v>4.3706293706291218E-4</v>
      </c>
      <c r="I836" s="12">
        <f>I835*(1+E836)</f>
        <v>1.2908137371003232</v>
      </c>
      <c r="J836" s="12">
        <f>J835*(1+H836)</f>
        <v>1.3814502631561356</v>
      </c>
      <c r="K836" s="7">
        <f>I836/MAX(I$2:I836)-1</f>
        <v>-0.13357810666565584</v>
      </c>
      <c r="L836" s="7">
        <f>J836/MAX(J$2:J836)-1</f>
        <v>-7.3054664636480915E-2</v>
      </c>
    </row>
    <row r="837" spans="1:12" x14ac:dyDescent="0.25">
      <c r="A837" s="1">
        <v>45001</v>
      </c>
      <c r="B837" s="9">
        <v>229.72</v>
      </c>
      <c r="C837" s="9">
        <f>AVERAGE(B788:B837)</f>
        <v>222.91980000000001</v>
      </c>
      <c r="D837" s="9">
        <f>AVERAGE(B638:B837)</f>
        <v>205.38389999999995</v>
      </c>
      <c r="E837" s="7">
        <f>IF(B836=0,0,(B837-B836)/B836)</f>
        <v>3.5823503713411672E-3</v>
      </c>
      <c r="F837">
        <f>IF(C837&gt;D837,1,0)</f>
        <v>1</v>
      </c>
      <c r="G837" t="str">
        <f>IF(F837&gt;F836,"BUY",IF(F837&lt;F836,"SELL","HOLD"))</f>
        <v>HOLD</v>
      </c>
      <c r="H837" s="7">
        <f>F836*E837</f>
        <v>3.5823503713411672E-3</v>
      </c>
      <c r="I837" s="12">
        <f>I836*(1+E837)</f>
        <v>1.295437884170757</v>
      </c>
      <c r="J837" s="12">
        <f>J836*(1+H837)</f>
        <v>1.3863991020193425</v>
      </c>
      <c r="K837" s="7">
        <f>I837/MAX(I$2:I837)-1</f>
        <v>-0.13047427987433136</v>
      </c>
      <c r="L837" s="7">
        <f>J837/MAX(J$2:J837)-1</f>
        <v>-6.9734021670128432E-2</v>
      </c>
    </row>
    <row r="838" spans="1:12" x14ac:dyDescent="0.25">
      <c r="A838" s="1">
        <v>45002</v>
      </c>
      <c r="B838" s="9">
        <v>234.18</v>
      </c>
      <c r="C838" s="9">
        <f>AVERAGE(B789:B838)</f>
        <v>223.26179999999999</v>
      </c>
      <c r="D838" s="9">
        <f>AVERAGE(B639:B838)</f>
        <v>205.43274999999997</v>
      </c>
      <c r="E838" s="7">
        <f>IF(B837=0,0,(B838-B837)/B837)</f>
        <v>1.9414939926867526E-2</v>
      </c>
      <c r="F838">
        <f>IF(C838&gt;D838,1,0)</f>
        <v>1</v>
      </c>
      <c r="G838" t="str">
        <f>IF(F838&gt;F837,"BUY",IF(F838&lt;F837,"SELL","HOLD"))</f>
        <v>HOLD</v>
      </c>
      <c r="H838" s="7">
        <f>F837*E838</f>
        <v>1.9414939926867526E-2</v>
      </c>
      <c r="I838" s="12">
        <f>I837*(1+E838)</f>
        <v>1.3205887328709205</v>
      </c>
      <c r="J838" s="12">
        <f>J837*(1+H838)</f>
        <v>1.4133159572997109</v>
      </c>
      <c r="K838" s="7">
        <f>I838/MAX(I$2:I838)-1</f>
        <v>-0.11359249025322538</v>
      </c>
      <c r="L838" s="7">
        <f>J838/MAX(J$2:J838)-1</f>
        <v>-5.1672963584845411E-2</v>
      </c>
    </row>
    <row r="839" spans="1:12" x14ac:dyDescent="0.25">
      <c r="A839" s="1">
        <v>45005</v>
      </c>
      <c r="B839" s="9">
        <v>231.56</v>
      </c>
      <c r="C839" s="9">
        <f>AVERAGE(B790:B839)</f>
        <v>223.52379999999997</v>
      </c>
      <c r="D839" s="9">
        <f>AVERAGE(B640:B839)</f>
        <v>205.46794999999995</v>
      </c>
      <c r="E839" s="7">
        <f>IF(B838=0,0,(B839-B838)/B838)</f>
        <v>-1.1187975061918203E-2</v>
      </c>
      <c r="F839">
        <f>IF(C839&gt;D839,1,0)</f>
        <v>1</v>
      </c>
      <c r="G839" t="str">
        <f>IF(F839&gt;F838,"BUY",IF(F839&lt;F838,"SELL","HOLD"))</f>
        <v>HOLD</v>
      </c>
      <c r="H839" s="7">
        <f>F838*E839</f>
        <v>-1.1187975061918203E-2</v>
      </c>
      <c r="I839" s="12">
        <f>I838*(1+E839)</f>
        <v>1.3058140190605105</v>
      </c>
      <c r="J839" s="12">
        <f>J838*(1+H839)</f>
        <v>1.3975038136148308</v>
      </c>
      <c r="K839" s="7">
        <f>I839/MAX(I$2:I839)-1</f>
        <v>-0.12350959536696926</v>
      </c>
      <c r="L839" s="7">
        <f>J839/MAX(J$2:J839)-1</f>
        <v>-6.2282822818800931E-2</v>
      </c>
    </row>
    <row r="840" spans="1:12" x14ac:dyDescent="0.25">
      <c r="A840" s="1">
        <v>45006</v>
      </c>
      <c r="B840" s="9">
        <v>234.48</v>
      </c>
      <c r="C840" s="9">
        <f>AVERAGE(B791:B840)</f>
        <v>223.84439999999995</v>
      </c>
      <c r="D840" s="9">
        <f>AVERAGE(B641:B840)</f>
        <v>205.54014999999998</v>
      </c>
      <c r="E840" s="7">
        <f>IF(B839=0,0,(B840-B839)/B839)</f>
        <v>1.2610122646398287E-2</v>
      </c>
      <c r="F840">
        <f>IF(C840&gt;D840,1,0)</f>
        <v>1</v>
      </c>
      <c r="G840" t="str">
        <f>IF(F840&gt;F839,"BUY",IF(F840&lt;F839,"SELL","HOLD"))</f>
        <v>HOLD</v>
      </c>
      <c r="H840" s="7">
        <f>F839*E840</f>
        <v>1.2610122646398287E-2</v>
      </c>
      <c r="I840" s="12">
        <f>I839*(1+E840)</f>
        <v>1.3222804939942501</v>
      </c>
      <c r="J840" s="12">
        <f>J839*(1+H840)</f>
        <v>1.4151265081033233</v>
      </c>
      <c r="K840" s="7">
        <f>I840/MAX(I$2:I840)-1</f>
        <v>-0.11245694386615535</v>
      </c>
      <c r="L840" s="7">
        <f>J840/MAX(J$2:J840)-1</f>
        <v>-5.0458094206911497E-2</v>
      </c>
    </row>
    <row r="841" spans="1:12" x14ac:dyDescent="0.25">
      <c r="A841" s="1">
        <v>45007</v>
      </c>
      <c r="B841" s="9">
        <v>234.06</v>
      </c>
      <c r="C841" s="9">
        <f>AVERAGE(B792:B841)</f>
        <v>224.24039999999997</v>
      </c>
      <c r="D841" s="9">
        <f>AVERAGE(B642:B841)</f>
        <v>205.63229999999999</v>
      </c>
      <c r="E841" s="7">
        <f>IF(B840=0,0,(B841-B840)/B840)</f>
        <v>-1.7911975435004584E-3</v>
      </c>
      <c r="F841">
        <f>IF(C841&gt;D841,1,0)</f>
        <v>1</v>
      </c>
      <c r="G841" t="str">
        <f>IF(F841&gt;F840,"BUY",IF(F841&lt;F840,"SELL","HOLD"))</f>
        <v>HOLD</v>
      </c>
      <c r="H841" s="7">
        <f>F840*E841</f>
        <v>-1.7911975435004584E-3</v>
      </c>
      <c r="I841" s="12">
        <f>I840*(1+E841)</f>
        <v>1.3199120284215891</v>
      </c>
      <c r="J841" s="12">
        <f>J840*(1+H841)</f>
        <v>1.4125917369782663</v>
      </c>
      <c r="K841" s="7">
        <f>I841/MAX(I$2:I841)-1</f>
        <v>-0.11404670880805312</v>
      </c>
      <c r="L841" s="7">
        <f>J841/MAX(J$2:J841)-1</f>
        <v>-5.2158911336018687E-2</v>
      </c>
    </row>
    <row r="842" spans="1:12" x14ac:dyDescent="0.25">
      <c r="A842" s="1">
        <v>45008</v>
      </c>
      <c r="B842" s="9">
        <v>234.12</v>
      </c>
      <c r="C842" s="9">
        <f>AVERAGE(B793:B842)</f>
        <v>224.61199999999997</v>
      </c>
      <c r="D842" s="9">
        <f>AVERAGE(B643:B842)</f>
        <v>205.73080000000002</v>
      </c>
      <c r="E842" s="7">
        <f>IF(B841=0,0,(B842-B841)/B841)</f>
        <v>2.5634452704435731E-4</v>
      </c>
      <c r="F842">
        <f>IF(C842&gt;D842,1,0)</f>
        <v>1</v>
      </c>
      <c r="G842" t="str">
        <f>IF(F842&gt;F841,"BUY",IF(F842&lt;F841,"SELL","HOLD"))</f>
        <v>HOLD</v>
      </c>
      <c r="H842" s="7">
        <f>F841*E842</f>
        <v>2.5634452704435731E-4</v>
      </c>
      <c r="I842" s="12">
        <f>I841*(1+E842)</f>
        <v>1.3202503806462549</v>
      </c>
      <c r="J842" s="12">
        <f>J841*(1+H842)</f>
        <v>1.4129538471389886</v>
      </c>
      <c r="K842" s="7">
        <f>I842/MAX(I$2:I842)-1</f>
        <v>-0.11381959953063914</v>
      </c>
      <c r="L842" s="7">
        <f>J842/MAX(J$2:J842)-1</f>
        <v>-5.1915937460432104E-2</v>
      </c>
    </row>
    <row r="843" spans="1:12" x14ac:dyDescent="0.25">
      <c r="A843" s="1">
        <v>45009</v>
      </c>
      <c r="B843" s="9">
        <v>236.2</v>
      </c>
      <c r="C843" s="9">
        <f>AVERAGE(B794:B843)</f>
        <v>225.01100000000002</v>
      </c>
      <c r="D843" s="9">
        <f>AVERAGE(B644:B843)</f>
        <v>205.81349999999998</v>
      </c>
      <c r="E843" s="7">
        <f>IF(B842=0,0,(B843-B842)/B842)</f>
        <v>8.884332820775602E-3</v>
      </c>
      <c r="F843">
        <f>IF(C843&gt;D843,1,0)</f>
        <v>1</v>
      </c>
      <c r="G843" t="str">
        <f>IF(F843&gt;F842,"BUY",IF(F843&lt;F842,"SELL","HOLD"))</f>
        <v>HOLD</v>
      </c>
      <c r="H843" s="7">
        <f>F842*E843</f>
        <v>8.884332820775602E-3</v>
      </c>
      <c r="I843" s="12">
        <f>I842*(1+E843)</f>
        <v>1.3319799244346717</v>
      </c>
      <c r="J843" s="12">
        <f>J842*(1+H843)</f>
        <v>1.4255069993773666</v>
      </c>
      <c r="K843" s="7">
        <f>I843/MAX(I$2:I843)-1</f>
        <v>-0.10594647791362122</v>
      </c>
      <c r="L843" s="7">
        <f>J843/MAX(J$2:J843)-1</f>
        <v>-4.3492843106757606E-2</v>
      </c>
    </row>
    <row r="844" spans="1:12" x14ac:dyDescent="0.25">
      <c r="A844" s="1">
        <v>45012</v>
      </c>
      <c r="B844" s="9">
        <v>233.21</v>
      </c>
      <c r="C844" s="9">
        <f>AVERAGE(B795:B844)</f>
        <v>225.33279999999996</v>
      </c>
      <c r="D844" s="9">
        <f>AVERAGE(B645:B844)</f>
        <v>205.8862</v>
      </c>
      <c r="E844" s="7">
        <f>IF(B843=0,0,(B844-B843)/B843)</f>
        <v>-1.2658763759525744E-2</v>
      </c>
      <c r="F844">
        <f>IF(C844&gt;D844,1,0)</f>
        <v>1</v>
      </c>
      <c r="G844" t="str">
        <f>IF(F844&gt;F843,"BUY",IF(F844&lt;F843,"SELL","HOLD"))</f>
        <v>HOLD</v>
      </c>
      <c r="H844" s="7">
        <f>F843*E844</f>
        <v>-1.2658763759525744E-2</v>
      </c>
      <c r="I844" s="12">
        <f>I843*(1+E844)</f>
        <v>1.3151187052388222</v>
      </c>
      <c r="J844" s="12">
        <f>J843*(1+H844)</f>
        <v>1.4074618430346981</v>
      </c>
      <c r="K844" s="7">
        <f>I844/MAX(I$2:I844)-1</f>
        <v>-0.11726409023808471</v>
      </c>
      <c r="L844" s="7">
        <f>J844/MAX(J$2:J844)-1</f>
        <v>-5.5601041240164739E-2</v>
      </c>
    </row>
    <row r="845" spans="1:12" x14ac:dyDescent="0.25">
      <c r="A845" s="1">
        <v>45013</v>
      </c>
      <c r="B845" s="9">
        <v>234.47</v>
      </c>
      <c r="C845" s="9">
        <f>AVERAGE(B796:B845)</f>
        <v>225.74259999999995</v>
      </c>
      <c r="D845" s="9">
        <f>AVERAGE(B646:B845)</f>
        <v>205.9905</v>
      </c>
      <c r="E845" s="7">
        <f>IF(B844=0,0,(B845-B844)/B844)</f>
        <v>5.4028557952059981E-3</v>
      </c>
      <c r="F845">
        <f>IF(C845&gt;D845,1,0)</f>
        <v>1</v>
      </c>
      <c r="G845" t="str">
        <f>IF(F845&gt;F844,"BUY",IF(F845&lt;F844,"SELL","HOLD"))</f>
        <v>HOLD</v>
      </c>
      <c r="H845" s="7">
        <f>F844*E845</f>
        <v>5.4028557952059981E-3</v>
      </c>
      <c r="I845" s="12">
        <f>I844*(1+E845)</f>
        <v>1.3222241019568055</v>
      </c>
      <c r="J845" s="12">
        <f>J844*(1+H845)</f>
        <v>1.4150661564098694</v>
      </c>
      <c r="K845" s="7">
        <f>I845/MAX(I$2:I845)-1</f>
        <v>-0.11249479541239116</v>
      </c>
      <c r="L845" s="7">
        <f>J845/MAX(J$2:J845)-1</f>
        <v>-5.0498589852842724E-2</v>
      </c>
    </row>
    <row r="846" spans="1:12" x14ac:dyDescent="0.25">
      <c r="A846" s="1">
        <v>45014</v>
      </c>
      <c r="B846" s="9">
        <v>235.12</v>
      </c>
      <c r="C846" s="9">
        <f>AVERAGE(B797:B846)</f>
        <v>226.21759999999995</v>
      </c>
      <c r="D846" s="9">
        <f>AVERAGE(B647:B846)</f>
        <v>206.10260000000002</v>
      </c>
      <c r="E846" s="7">
        <f>IF(B845=0,0,(B846-B845)/B845)</f>
        <v>2.7722096643494078E-3</v>
      </c>
      <c r="F846">
        <f>IF(C846&gt;D846,1,0)</f>
        <v>1</v>
      </c>
      <c r="G846" t="str">
        <f>IF(F846&gt;F845,"BUY",IF(F846&lt;F845,"SELL","HOLD"))</f>
        <v>HOLD</v>
      </c>
      <c r="H846" s="7">
        <f>F845*E846</f>
        <v>2.7722096643494078E-3</v>
      </c>
      <c r="I846" s="12">
        <f>I845*(1+E846)</f>
        <v>1.3258895843906859</v>
      </c>
      <c r="J846" s="12">
        <f>J845*(1+H846)</f>
        <v>1.4189890164843626</v>
      </c>
      <c r="K846" s="7">
        <f>I846/MAX(I$2:I846)-1</f>
        <v>-0.11003444490707293</v>
      </c>
      <c r="L846" s="7">
        <f>J846/MAX(J$2:J846)-1</f>
        <v>-4.7866372867319429E-2</v>
      </c>
    </row>
    <row r="847" spans="1:12" x14ac:dyDescent="0.25">
      <c r="A847" s="1">
        <v>45015</v>
      </c>
      <c r="B847" s="9">
        <v>236.7</v>
      </c>
      <c r="C847" s="9">
        <f>AVERAGE(B798:B847)</f>
        <v>226.66739999999999</v>
      </c>
      <c r="D847" s="9">
        <f>AVERAGE(B648:B847)</f>
        <v>206.22764999999998</v>
      </c>
      <c r="E847" s="7">
        <f>IF(B846=0,0,(B847-B846)/B846)</f>
        <v>6.7199727798570265E-3</v>
      </c>
      <c r="F847">
        <f>IF(C847&gt;D847,1,0)</f>
        <v>1</v>
      </c>
      <c r="G847" t="str">
        <f>IF(F847&gt;F846,"BUY",IF(F847&lt;F846,"SELL","HOLD"))</f>
        <v>HOLD</v>
      </c>
      <c r="H847" s="7">
        <f>F846*E847</f>
        <v>6.7199727798570265E-3</v>
      </c>
      <c r="I847" s="12">
        <f>I846*(1+E847)</f>
        <v>1.3347995263068873</v>
      </c>
      <c r="J847" s="12">
        <f>J846*(1+H847)</f>
        <v>1.4285245840500536</v>
      </c>
      <c r="K847" s="7">
        <f>I847/MAX(I$2:I847)-1</f>
        <v>-0.10405390060183817</v>
      </c>
      <c r="L847" s="7">
        <f>J847/MAX(J$2:J847)-1</f>
        <v>-4.1468060810201268E-2</v>
      </c>
    </row>
    <row r="848" spans="1:12" x14ac:dyDescent="0.25">
      <c r="A848" s="1">
        <v>45016</v>
      </c>
      <c r="B848" s="9">
        <v>237.71</v>
      </c>
      <c r="C848" s="9">
        <f>AVERAGE(B799:B848)</f>
        <v>227.136</v>
      </c>
      <c r="D848" s="9">
        <f>AVERAGE(B649:B848)</f>
        <v>206.40114999999997</v>
      </c>
      <c r="E848" s="7">
        <f>IF(B847=0,0,(B848-B847)/B847)</f>
        <v>4.2670046472328658E-3</v>
      </c>
      <c r="F848">
        <f>IF(C848&gt;D848,1,0)</f>
        <v>1</v>
      </c>
      <c r="G848" t="str">
        <f>IF(F848&gt;F847,"BUY",IF(F848&lt;F847,"SELL","HOLD"))</f>
        <v>HOLD</v>
      </c>
      <c r="H848" s="7">
        <f>F847*E848</f>
        <v>4.2670046472328658E-3</v>
      </c>
      <c r="I848" s="12">
        <f>I847*(1+E848)</f>
        <v>1.3404951220887629</v>
      </c>
      <c r="J848" s="12">
        <f>J847*(1+H848)</f>
        <v>1.4346201050888816</v>
      </c>
      <c r="K848" s="7">
        <f>I848/MAX(I$2:I848)-1</f>
        <v>-0.10023089443203603</v>
      </c>
      <c r="L848" s="7">
        <f>J848/MAX(J$2:J848)-1</f>
        <v>-3.7378000571157255E-2</v>
      </c>
    </row>
    <row r="849" spans="1:12" x14ac:dyDescent="0.25">
      <c r="A849" s="1">
        <v>45019</v>
      </c>
      <c r="B849" s="9">
        <v>244.9</v>
      </c>
      <c r="C849" s="9">
        <f>AVERAGE(B800:B849)</f>
        <v>227.7098</v>
      </c>
      <c r="D849" s="9">
        <f>AVERAGE(B650:B849)</f>
        <v>206.61204999999998</v>
      </c>
      <c r="E849" s="7">
        <f>IF(B848=0,0,(B849-B848)/B848)</f>
        <v>3.024693954818896E-2</v>
      </c>
      <c r="F849">
        <f>IF(C849&gt;D849,1,0)</f>
        <v>1</v>
      </c>
      <c r="G849" t="str">
        <f>IF(F849&gt;F848,"BUY",IF(F849&lt;F848,"SELL","HOLD"))</f>
        <v>HOLD</v>
      </c>
      <c r="H849" s="7">
        <f>F848*E849</f>
        <v>3.024693954818896E-2</v>
      </c>
      <c r="I849" s="12">
        <f>I848*(1+E849)</f>
        <v>1.3810409970112238</v>
      </c>
      <c r="J849" s="12">
        <f>J848*(1+H849)</f>
        <v>1.4780129726821216</v>
      </c>
      <c r="K849" s="7">
        <f>I849/MAX(I$2:I849)-1</f>
        <v>-7.301563268859379E-2</v>
      </c>
      <c r="L849" s="7">
        <f>J849/MAX(J$2:J849)-1</f>
        <v>-8.2616311466761072E-3</v>
      </c>
    </row>
    <row r="850" spans="1:12" x14ac:dyDescent="0.25">
      <c r="A850" s="1">
        <v>45020</v>
      </c>
      <c r="B850" s="9">
        <v>243.22</v>
      </c>
      <c r="C850" s="9">
        <f>AVERAGE(B801:B850)</f>
        <v>228.24519999999995</v>
      </c>
      <c r="D850" s="9">
        <f>AVERAGE(B651:B850)</f>
        <v>206.81865000000002</v>
      </c>
      <c r="E850" s="7">
        <f>IF(B849=0,0,(B850-B849)/B849)</f>
        <v>-6.859942833809746E-3</v>
      </c>
      <c r="F850">
        <f>IF(C850&gt;D850,1,0)</f>
        <v>1</v>
      </c>
      <c r="G850" t="str">
        <f>IF(F850&gt;F849,"BUY",IF(F850&lt;F849,"SELL","HOLD"))</f>
        <v>HOLD</v>
      </c>
      <c r="H850" s="7">
        <f>F849*E850</f>
        <v>-6.859942833809746E-3</v>
      </c>
      <c r="I850" s="12">
        <f>I849*(1+E850)</f>
        <v>1.3715671347205793</v>
      </c>
      <c r="J850" s="12">
        <f>J849*(1+H850)</f>
        <v>1.4678738881818931</v>
      </c>
      <c r="K850" s="7">
        <f>I850/MAX(I$2:I850)-1</f>
        <v>-7.9374692456185336E-2</v>
      </c>
      <c r="L850" s="7">
        <f>J850/MAX(J$2:J850)-1</f>
        <v>-1.5064899663105646E-2</v>
      </c>
    </row>
    <row r="851" spans="1:12" x14ac:dyDescent="0.25">
      <c r="A851" s="1">
        <v>45021</v>
      </c>
      <c r="B851" s="9">
        <v>241.86</v>
      </c>
      <c r="C851" s="9">
        <f>AVERAGE(B802:B851)</f>
        <v>228.74839999999998</v>
      </c>
      <c r="D851" s="9">
        <f>AVERAGE(B652:B851)</f>
        <v>207.00854999999999</v>
      </c>
      <c r="E851" s="7">
        <f>IF(B850=0,0,(B851-B850)/B850)</f>
        <v>-5.591645423896E-3</v>
      </c>
      <c r="F851">
        <f>IF(C851&gt;D851,1,0)</f>
        <v>1</v>
      </c>
      <c r="G851" t="str">
        <f>IF(F851&gt;F850,"BUY",IF(F851&lt;F850,"SELL","HOLD"))</f>
        <v>HOLD</v>
      </c>
      <c r="H851" s="7">
        <f>F850*E851</f>
        <v>-5.591645423896E-3</v>
      </c>
      <c r="I851" s="12">
        <f>I850*(1+E851)</f>
        <v>1.3638978176281529</v>
      </c>
      <c r="J851" s="12">
        <f>J850*(1+H851)</f>
        <v>1.4596660578721845</v>
      </c>
      <c r="K851" s="7">
        <f>I851/MAX(I$2:I851)-1</f>
        <v>-8.4522502744235561E-2</v>
      </c>
      <c r="L851" s="7">
        <f>J851/MAX(J$2:J851)-1</f>
        <v>-2.057230750973893E-2</v>
      </c>
    </row>
    <row r="852" spans="1:12" x14ac:dyDescent="0.25">
      <c r="A852" s="1">
        <v>45022</v>
      </c>
      <c r="B852" s="9">
        <v>240.25</v>
      </c>
      <c r="C852" s="9">
        <f>AVERAGE(B803:B852)</f>
        <v>229.16720000000001</v>
      </c>
      <c r="D852" s="9">
        <f>AVERAGE(B653:B852)</f>
        <v>207.16274999999999</v>
      </c>
      <c r="E852" s="7">
        <f>IF(B851=0,0,(B852-B851)/B851)</f>
        <v>-6.6567435706607692E-3</v>
      </c>
      <c r="F852">
        <f>IF(C852&gt;D852,1,0)</f>
        <v>1</v>
      </c>
      <c r="G852" t="str">
        <f>IF(F852&gt;F851,"BUY",IF(F852&lt;F851,"SELL","HOLD"))</f>
        <v>HOLD</v>
      </c>
      <c r="H852" s="7">
        <f>F851*E852</f>
        <v>-6.6567435706607692E-3</v>
      </c>
      <c r="I852" s="12">
        <f>I851*(1+E852)</f>
        <v>1.3548186995996183</v>
      </c>
      <c r="J852" s="12">
        <f>J851*(1+H852)</f>
        <v>1.449949435226132</v>
      </c>
      <c r="K852" s="7">
        <f>I852/MAX(I$2:I852)-1</f>
        <v>-9.0616601688177534E-2</v>
      </c>
      <c r="L852" s="7">
        <f>J852/MAX(J$2:J852)-1</f>
        <v>-2.7092106504650659E-2</v>
      </c>
    </row>
    <row r="853" spans="1:12" x14ac:dyDescent="0.25">
      <c r="A853" s="1">
        <v>45023</v>
      </c>
      <c r="B853" s="9">
        <v>238.84</v>
      </c>
      <c r="C853" s="9">
        <f>AVERAGE(B804:B853)</f>
        <v>229.58140000000003</v>
      </c>
      <c r="D853" s="9">
        <f>AVERAGE(B654:B853)</f>
        <v>207.29284999999996</v>
      </c>
      <c r="E853" s="7">
        <f>IF(B852=0,0,(B853-B852)/B852)</f>
        <v>-5.8688865764828166E-3</v>
      </c>
      <c r="F853">
        <f>IF(C853&gt;D853,1,0)</f>
        <v>1</v>
      </c>
      <c r="G853" t="str">
        <f>IF(F853&gt;F852,"BUY",IF(F853&lt;F852,"SELL","HOLD"))</f>
        <v>HOLD</v>
      </c>
      <c r="H853" s="7">
        <f>F852*E853</f>
        <v>-5.8688865764828166E-3</v>
      </c>
      <c r="I853" s="12">
        <f>I852*(1+E853)</f>
        <v>1.3468674223199704</v>
      </c>
      <c r="J853" s="12">
        <f>J852*(1+H853)</f>
        <v>1.4414398464491545</v>
      </c>
      <c r="K853" s="7">
        <f>I853/MAX(I$2:I853)-1</f>
        <v>-9.5953669707406042E-2</v>
      </c>
      <c r="L853" s="7">
        <f>J853/MAX(J$2:J853)-1</f>
        <v>-3.2801992580939632E-2</v>
      </c>
    </row>
    <row r="854" spans="1:12" x14ac:dyDescent="0.25">
      <c r="A854" s="1">
        <v>45026</v>
      </c>
      <c r="B854" s="9">
        <v>237.2</v>
      </c>
      <c r="C854" s="9">
        <f>AVERAGE(B805:B854)</f>
        <v>229.95420000000001</v>
      </c>
      <c r="D854" s="9">
        <f>AVERAGE(B655:B854)</f>
        <v>207.41964999999996</v>
      </c>
      <c r="E854" s="7">
        <f>IF(B853=0,0,(B854-B853)/B853)</f>
        <v>-6.866521520683364E-3</v>
      </c>
      <c r="F854">
        <f>IF(C854&gt;D854,1,0)</f>
        <v>1</v>
      </c>
      <c r="G854" t="str">
        <f>IF(F854&gt;F853,"BUY",IF(F854&lt;F853,"SELL","HOLD"))</f>
        <v>HOLD</v>
      </c>
      <c r="H854" s="7">
        <f>F853*E854</f>
        <v>-6.866521520683364E-3</v>
      </c>
      <c r="I854" s="12">
        <f>I853*(1+E854)</f>
        <v>1.337619128179103</v>
      </c>
      <c r="J854" s="12">
        <f>J853*(1+H854)</f>
        <v>1.4315421687227408</v>
      </c>
      <c r="K854" s="7">
        <f>I854/MAX(I$2:I854)-1</f>
        <v>-0.1021613232900549</v>
      </c>
      <c r="L854" s="7">
        <f>J854/MAX(J$2:J854)-1</f>
        <v>-3.9443278513644819E-2</v>
      </c>
    </row>
    <row r="855" spans="1:12" x14ac:dyDescent="0.25">
      <c r="A855" s="1">
        <v>45027</v>
      </c>
      <c r="B855" s="9">
        <v>240.78</v>
      </c>
      <c r="C855" s="9">
        <f>AVERAGE(B806:B855)</f>
        <v>230.41940000000002</v>
      </c>
      <c r="D855" s="9">
        <f>AVERAGE(B656:B855)</f>
        <v>207.58254999999994</v>
      </c>
      <c r="E855" s="7">
        <f>IF(B854=0,0,(B855-B854)/B854)</f>
        <v>1.5092748735244573E-2</v>
      </c>
      <c r="F855">
        <f>IF(C855&gt;D855,1,0)</f>
        <v>1</v>
      </c>
      <c r="G855" t="str">
        <f>IF(F855&gt;F854,"BUY",IF(F855&lt;F854,"SELL","HOLD"))</f>
        <v>HOLD</v>
      </c>
      <c r="H855" s="7">
        <f>F854*E855</f>
        <v>1.5092748735244573E-2</v>
      </c>
      <c r="I855" s="12">
        <f>I854*(1+E855)</f>
        <v>1.3578074775841671</v>
      </c>
      <c r="J855" s="12">
        <f>J854*(1+H855)</f>
        <v>1.4531480749791801</v>
      </c>
      <c r="K855" s="7">
        <f>I855/MAX(I$2:I855)-1</f>
        <v>-8.8610469737687159E-2</v>
      </c>
      <c r="L855" s="7">
        <f>J855/MAX(J$2:J855)-1</f>
        <v>-2.4945837270300975E-2</v>
      </c>
    </row>
    <row r="856" spans="1:12" x14ac:dyDescent="0.25">
      <c r="A856" s="1">
        <v>45028</v>
      </c>
      <c r="B856" s="9">
        <v>245.08</v>
      </c>
      <c r="C856" s="9">
        <f>AVERAGE(B807:B856)</f>
        <v>230.99000000000004</v>
      </c>
      <c r="D856" s="9">
        <f>AVERAGE(B657:B856)</f>
        <v>207.7273999999999</v>
      </c>
      <c r="E856" s="7">
        <f>IF(B855=0,0,(B856-B855)/B855)</f>
        <v>1.7858626131738563E-2</v>
      </c>
      <c r="F856">
        <f>IF(C856&gt;D856,1,0)</f>
        <v>1</v>
      </c>
      <c r="G856" t="str">
        <f>IF(F856&gt;F855,"BUY",IF(F856&lt;F855,"SELL","HOLD"))</f>
        <v>HOLD</v>
      </c>
      <c r="H856" s="7">
        <f>F855*E856</f>
        <v>1.7858626131738563E-2</v>
      </c>
      <c r="I856" s="12">
        <f>I855*(1+E856)</f>
        <v>1.3820560536852218</v>
      </c>
      <c r="J856" s="12">
        <f>J855*(1+H856)</f>
        <v>1.4790993031642889</v>
      </c>
      <c r="K856" s="7">
        <f>I856/MAX(I$2:I856)-1</f>
        <v>-7.2334304856351728E-2</v>
      </c>
      <c r="L856" s="7">
        <f>J856/MAX(J$2:J856)-1</f>
        <v>-7.5327095199158034E-3</v>
      </c>
    </row>
    <row r="857" spans="1:12" x14ac:dyDescent="0.25">
      <c r="A857" s="1">
        <v>45029</v>
      </c>
      <c r="B857" s="9">
        <v>243.6</v>
      </c>
      <c r="C857" s="9">
        <f>AVERAGE(B808:B857)</f>
        <v>231.54340000000005</v>
      </c>
      <c r="D857" s="9">
        <f>AVERAGE(B658:B857)</f>
        <v>207.86454999999995</v>
      </c>
      <c r="E857" s="7">
        <f>IF(B856=0,0,(B857-B856)/B856)</f>
        <v>-6.0388444589522527E-3</v>
      </c>
      <c r="F857">
        <f>IF(C857&gt;D857,1,0)</f>
        <v>1</v>
      </c>
      <c r="G857" t="str">
        <f>IF(F857&gt;F856,"BUY",IF(F857&lt;F856,"SELL","HOLD"))</f>
        <v>HOLD</v>
      </c>
      <c r="H857" s="7">
        <f>F856*E857</f>
        <v>-6.0388444589522527E-3</v>
      </c>
      <c r="I857" s="12">
        <f>I856*(1+E857)</f>
        <v>1.3737100321434632</v>
      </c>
      <c r="J857" s="12">
        <f>J856*(1+H857)</f>
        <v>1.4701672525331351</v>
      </c>
      <c r="K857" s="7">
        <f>I857/MAX(I$2:I857)-1</f>
        <v>-7.7936333699230143E-2</v>
      </c>
      <c r="L857" s="7">
        <f>J857/MAX(J$2:J857)-1</f>
        <v>-1.3526065117722919E-2</v>
      </c>
    </row>
    <row r="858" spans="1:12" x14ac:dyDescent="0.25">
      <c r="A858" s="1">
        <v>45030</v>
      </c>
      <c r="B858" s="9">
        <v>241.36</v>
      </c>
      <c r="C858" s="9">
        <f>AVERAGE(B809:B858)</f>
        <v>232.03700000000003</v>
      </c>
      <c r="D858" s="9">
        <f>AVERAGE(B659:B858)</f>
        <v>207.99089999999993</v>
      </c>
      <c r="E858" s="7">
        <f>IF(B857=0,0,(B858-B857)/B857)</f>
        <v>-9.1954022988504948E-3</v>
      </c>
      <c r="F858">
        <f>IF(C858&gt;D858,1,0)</f>
        <v>1</v>
      </c>
      <c r="G858" t="str">
        <f>IF(F858&gt;F857,"BUY",IF(F858&lt;F857,"SELL","HOLD"))</f>
        <v>HOLD</v>
      </c>
      <c r="H858" s="7">
        <f>F857*E858</f>
        <v>-9.1954022988504948E-3</v>
      </c>
      <c r="I858" s="12">
        <f>I857*(1+E858)</f>
        <v>1.3610782157559371</v>
      </c>
      <c r="J858" s="12">
        <f>J857*(1+H858)</f>
        <v>1.4566484731994971</v>
      </c>
      <c r="K858" s="7">
        <f>I858/MAX(I$2:I858)-1</f>
        <v>-8.6415080056018834E-2</v>
      </c>
      <c r="L858" s="7">
        <f>J858/MAX(J$2:J858)-1</f>
        <v>-2.2597089806295489E-2</v>
      </c>
    </row>
    <row r="859" spans="1:12" x14ac:dyDescent="0.25">
      <c r="A859" s="1">
        <v>45033</v>
      </c>
      <c r="B859" s="9">
        <v>242.91</v>
      </c>
      <c r="C859" s="9">
        <f>AVERAGE(B810:B859)</f>
        <v>232.58320000000006</v>
      </c>
      <c r="D859" s="9">
        <f>AVERAGE(B660:B859)</f>
        <v>208.12604999999996</v>
      </c>
      <c r="E859" s="7">
        <f>IF(B858=0,0,(B859-B858)/B858)</f>
        <v>6.4219423268146456E-3</v>
      </c>
      <c r="F859">
        <f>IF(C859&gt;D859,1,0)</f>
        <v>1</v>
      </c>
      <c r="G859" t="str">
        <f>IF(F859&gt;F858,"BUY",IF(F859&lt;F858,"SELL","HOLD"))</f>
        <v>HOLD</v>
      </c>
      <c r="H859" s="7">
        <f>F858*E859</f>
        <v>6.4219423268146456E-3</v>
      </c>
      <c r="I859" s="12">
        <f>I858*(1+E859)</f>
        <v>1.3698189815598054</v>
      </c>
      <c r="J859" s="12">
        <f>J858*(1+H859)</f>
        <v>1.4660029856848267</v>
      </c>
      <c r="K859" s="7">
        <f>I859/MAX(I$2:I859)-1</f>
        <v>-8.0548090389491067E-2</v>
      </c>
      <c r="L859" s="7">
        <f>J859/MAX(J$2:J859)-1</f>
        <v>-1.6320264686970898E-2</v>
      </c>
    </row>
    <row r="860" spans="1:12" x14ac:dyDescent="0.25">
      <c r="A860" s="1">
        <v>45034</v>
      </c>
      <c r="B860" s="9">
        <v>241.5</v>
      </c>
      <c r="C860" s="9">
        <f>AVERAGE(B811:B860)</f>
        <v>233.03260000000006</v>
      </c>
      <c r="D860" s="9">
        <f>AVERAGE(B661:B860)</f>
        <v>208.25159999999997</v>
      </c>
      <c r="E860" s="7">
        <f>IF(B859=0,0,(B860-B859)/B859)</f>
        <v>-5.804618994689377E-3</v>
      </c>
      <c r="F860">
        <f>IF(C860&gt;D860,1,0)</f>
        <v>1</v>
      </c>
      <c r="G860" t="str">
        <f>IF(F860&gt;F859,"BUY",IF(F860&lt;F859,"SELL","HOLD"))</f>
        <v>HOLD</v>
      </c>
      <c r="H860" s="7">
        <f>F859*E860</f>
        <v>-5.804618994689377E-3</v>
      </c>
      <c r="I860" s="12">
        <f>I859*(1+E860)</f>
        <v>1.3618677042801572</v>
      </c>
      <c r="J860" s="12">
        <f>J859*(1+H860)</f>
        <v>1.4574933969078492</v>
      </c>
      <c r="K860" s="7">
        <f>I860/MAX(I$2:I860)-1</f>
        <v>-8.5885158408719686E-2</v>
      </c>
      <c r="L860" s="7">
        <f>J860/MAX(J$2:J860)-1</f>
        <v>-2.2030150763259981E-2</v>
      </c>
    </row>
    <row r="861" spans="1:12" x14ac:dyDescent="0.25">
      <c r="A861" s="1">
        <v>45035</v>
      </c>
      <c r="B861" s="9">
        <v>243.52</v>
      </c>
      <c r="C861" s="9">
        <f>AVERAGE(B812:B861)</f>
        <v>233.56600000000006</v>
      </c>
      <c r="D861" s="9">
        <f>AVERAGE(B662:B861)</f>
        <v>208.39024999999995</v>
      </c>
      <c r="E861" s="7">
        <f>IF(B860=0,0,(B861-B860)/B860)</f>
        <v>8.3643892339544945E-3</v>
      </c>
      <c r="F861">
        <f>IF(C861&gt;D861,1,0)</f>
        <v>1</v>
      </c>
      <c r="G861" t="str">
        <f>IF(F861&gt;F860,"BUY",IF(F861&lt;F860,"SELL","HOLD"))</f>
        <v>HOLD</v>
      </c>
      <c r="H861" s="7">
        <f>F860*E861</f>
        <v>8.3643892339544945E-3</v>
      </c>
      <c r="I861" s="12">
        <f>I860*(1+E861)</f>
        <v>1.3732588958439085</v>
      </c>
      <c r="J861" s="12">
        <f>J860*(1+H861)</f>
        <v>1.4696844389855048</v>
      </c>
      <c r="K861" s="7">
        <f>I861/MAX(I$2:I861)-1</f>
        <v>-7.8239146069115528E-2</v>
      </c>
      <c r="L861" s="7">
        <f>J861/MAX(J$2:J861)-1</f>
        <v>-1.3850030285172177E-2</v>
      </c>
    </row>
    <row r="862" spans="1:12" x14ac:dyDescent="0.25">
      <c r="A862" s="1">
        <v>45036</v>
      </c>
      <c r="B862" s="9">
        <v>244.32</v>
      </c>
      <c r="C862" s="9">
        <f>AVERAGE(B813:B862)</f>
        <v>234.12160000000003</v>
      </c>
      <c r="D862" s="9">
        <f>AVERAGE(B663:B862)</f>
        <v>208.54279999999994</v>
      </c>
      <c r="E862" s="7">
        <f>IF(B861=0,0,(B862-B861)/B861)</f>
        <v>3.2851511169513098E-3</v>
      </c>
      <c r="F862">
        <f>IF(C862&gt;D862,1,0)</f>
        <v>1</v>
      </c>
      <c r="G862" t="str">
        <f>IF(F862&gt;F861,"BUY",IF(F862&lt;F861,"SELL","HOLD"))</f>
        <v>HOLD</v>
      </c>
      <c r="H862" s="7">
        <f>F861*E862</f>
        <v>3.2851511169513098E-3</v>
      </c>
      <c r="I862" s="12">
        <f>I861*(1+E862)</f>
        <v>1.3777702588394536</v>
      </c>
      <c r="J862" s="12">
        <f>J861*(1+H862)</f>
        <v>1.4745125744618042</v>
      </c>
      <c r="K862" s="7">
        <f>I862/MAX(I$2:I862)-1</f>
        <v>-7.5211022370262448E-2</v>
      </c>
      <c r="L862" s="7">
        <f>J862/MAX(J$2:J862)-1</f>
        <v>-1.0610378610681814E-2</v>
      </c>
    </row>
    <row r="863" spans="1:12" x14ac:dyDescent="0.25">
      <c r="A863" s="1">
        <v>45037</v>
      </c>
      <c r="B863" s="9">
        <v>240.07</v>
      </c>
      <c r="C863" s="9">
        <f>AVERAGE(B814:B863)</f>
        <v>234.61160000000004</v>
      </c>
      <c r="D863" s="9">
        <f>AVERAGE(B664:B863)</f>
        <v>208.68349999999995</v>
      </c>
      <c r="E863" s="7">
        <f>IF(B862=0,0,(B863-B862)/B862)</f>
        <v>-1.7395219384413883E-2</v>
      </c>
      <c r="F863">
        <f>IF(C863&gt;D863,1,0)</f>
        <v>1</v>
      </c>
      <c r="G863" t="str">
        <f>IF(F863&gt;F862,"BUY",IF(F863&lt;F862,"SELL","HOLD"))</f>
        <v>HOLD</v>
      </c>
      <c r="H863" s="7">
        <f>F862*E863</f>
        <v>-1.7395219384413883E-2</v>
      </c>
      <c r="I863" s="12">
        <f>I862*(1+E863)</f>
        <v>1.3538036429256206</v>
      </c>
      <c r="J863" s="12">
        <f>J862*(1+H863)</f>
        <v>1.4488631047439642</v>
      </c>
      <c r="K863" s="7">
        <f>I863/MAX(I$2:I863)-1</f>
        <v>-9.1297929520419485E-2</v>
      </c>
      <c r="L863" s="7">
        <f>J863/MAX(J$2:J863)-1</f>
        <v>-2.7821028131411296E-2</v>
      </c>
    </row>
    <row r="864" spans="1:12" x14ac:dyDescent="0.25">
      <c r="A864" s="1">
        <v>45040</v>
      </c>
      <c r="B864" s="9">
        <v>244.72</v>
      </c>
      <c r="C864" s="9">
        <f>AVERAGE(B815:B864)</f>
        <v>235.11640000000003</v>
      </c>
      <c r="D864" s="9">
        <f>AVERAGE(B665:B864)</f>
        <v>208.84864999999999</v>
      </c>
      <c r="E864" s="7">
        <f>IF(B863=0,0,(B864-B863)/B863)</f>
        <v>1.9369350606073255E-2</v>
      </c>
      <c r="F864">
        <f>IF(C864&gt;D864,1,0)</f>
        <v>1</v>
      </c>
      <c r="G864" t="str">
        <f>IF(F864&gt;F863,"BUY",IF(F864&lt;F863,"SELL","HOLD"))</f>
        <v>HOLD</v>
      </c>
      <c r="H864" s="7">
        <f>F863*E864</f>
        <v>1.9369350606073255E-2</v>
      </c>
      <c r="I864" s="12">
        <f>I863*(1+E864)</f>
        <v>1.3800259403372261</v>
      </c>
      <c r="J864" s="12">
        <f>J863*(1+H864)</f>
        <v>1.4769266421999538</v>
      </c>
      <c r="K864" s="7">
        <f>I864/MAX(I$2:I864)-1</f>
        <v>-7.3696960520835852E-2</v>
      </c>
      <c r="L864" s="7">
        <f>J864/MAX(J$2:J864)-1</f>
        <v>-8.9905527734367441E-3</v>
      </c>
    </row>
    <row r="865" spans="1:12" x14ac:dyDescent="0.25">
      <c r="A865" s="1">
        <v>45041</v>
      </c>
      <c r="B865" s="9">
        <v>250.19</v>
      </c>
      <c r="C865" s="9">
        <f>AVERAGE(B816:B865)</f>
        <v>235.71660000000003</v>
      </c>
      <c r="D865" s="9">
        <f>AVERAGE(B666:B865)</f>
        <v>209.05039999999997</v>
      </c>
      <c r="E865" s="7">
        <f>IF(B864=0,0,(B865-B864)/B864)</f>
        <v>2.2352075841778354E-2</v>
      </c>
      <c r="F865">
        <f>IF(C865&gt;D865,1,0)</f>
        <v>1</v>
      </c>
      <c r="G865" t="str">
        <f>IF(F865&gt;F864,"BUY",IF(F865&lt;F864,"SELL","HOLD"))</f>
        <v>HOLD</v>
      </c>
      <c r="H865" s="7">
        <f>F864*E865</f>
        <v>2.2352075841778354E-2</v>
      </c>
      <c r="I865" s="12">
        <f>I864*(1+E865)</f>
        <v>1.4108723848192652</v>
      </c>
      <c r="J865" s="12">
        <f>J864*(1+H865)</f>
        <v>1.5099390185191501</v>
      </c>
      <c r="K865" s="7">
        <f>I865/MAX(I$2:I865)-1</f>
        <v>-5.2992164729927849E-2</v>
      </c>
      <c r="L865" s="7">
        <f>J865/MAX(J$2:J865)-1</f>
        <v>0</v>
      </c>
    </row>
    <row r="866" spans="1:12" x14ac:dyDescent="0.25">
      <c r="A866" s="1">
        <v>45042</v>
      </c>
      <c r="B866" s="9">
        <v>248.54</v>
      </c>
      <c r="C866" s="9">
        <f>AVERAGE(B817:B866)</f>
        <v>236.22560000000004</v>
      </c>
      <c r="D866" s="9">
        <f>AVERAGE(B667:B866)</f>
        <v>209.25575000000001</v>
      </c>
      <c r="E866" s="7">
        <f>IF(B865=0,0,(B866-B865)/B865)</f>
        <v>-6.5949878092649815E-3</v>
      </c>
      <c r="F866">
        <f>IF(C866&gt;D866,1,0)</f>
        <v>1</v>
      </c>
      <c r="G866" t="str">
        <f>IF(F866&gt;F865,"BUY",IF(F866&lt;F865,"SELL","HOLD"))</f>
        <v>HOLD</v>
      </c>
      <c r="H866" s="7">
        <f>F865*E866</f>
        <v>-6.5949878092649815E-3</v>
      </c>
      <c r="I866" s="12">
        <f>I865*(1+E866)</f>
        <v>1.4015676986409538</v>
      </c>
      <c r="J866" s="12">
        <f>J865*(1+H866)</f>
        <v>1.4999809890992828</v>
      </c>
      <c r="K866" s="7">
        <f>I866/MAX(I$2:I866)-1</f>
        <v>-5.9237669858812181E-2</v>
      </c>
      <c r="L866" s="7">
        <f>J866/MAX(J$2:J866)-1</f>
        <v>-6.5949878092650405E-3</v>
      </c>
    </row>
    <row r="867" spans="1:12" x14ac:dyDescent="0.25">
      <c r="A867" s="1">
        <v>45043</v>
      </c>
      <c r="B867" s="9">
        <v>247.59</v>
      </c>
      <c r="C867" s="9">
        <f>AVERAGE(B818:B867)</f>
        <v>236.79180000000005</v>
      </c>
      <c r="D867" s="9">
        <f>AVERAGE(B668:B867)</f>
        <v>209.45529999999999</v>
      </c>
      <c r="E867" s="7">
        <f>IF(B866=0,0,(B867-B866)/B866)</f>
        <v>-3.822322362597524E-3</v>
      </c>
      <c r="F867">
        <f>IF(C867&gt;D867,1,0)</f>
        <v>1</v>
      </c>
      <c r="G867" t="str">
        <f>IF(F867&gt;F866,"BUY",IF(F867&lt;F866,"SELL","HOLD"))</f>
        <v>HOLD</v>
      </c>
      <c r="H867" s="7">
        <f>F866*E867</f>
        <v>-3.822322362597524E-3</v>
      </c>
      <c r="I867" s="12">
        <f>I866*(1+E867)</f>
        <v>1.3962104550837442</v>
      </c>
      <c r="J867" s="12">
        <f>J866*(1+H867)</f>
        <v>1.4942475782211775</v>
      </c>
      <c r="K867" s="7">
        <f>I867/MAX(I$2:I867)-1</f>
        <v>-6.2833566751200221E-2</v>
      </c>
      <c r="L867" s="7">
        <f>J867/MAX(J$2:J867)-1</f>
        <v>-1.0392102002478087E-2</v>
      </c>
    </row>
    <row r="868" spans="1:12" x14ac:dyDescent="0.25">
      <c r="A868" s="1">
        <v>45044</v>
      </c>
      <c r="B868" s="9">
        <v>248.64</v>
      </c>
      <c r="C868" s="9">
        <f>AVERAGE(B819:B868)</f>
        <v>237.36140000000003</v>
      </c>
      <c r="D868" s="9">
        <f>AVERAGE(B669:B868)</f>
        <v>209.66469999999998</v>
      </c>
      <c r="E868" s="7">
        <f>IF(B867=0,0,(B868-B867)/B867)</f>
        <v>4.2408821034774545E-3</v>
      </c>
      <c r="F868">
        <f>IF(C868&gt;D868,1,0)</f>
        <v>1</v>
      </c>
      <c r="G868" t="str">
        <f>IF(F868&gt;F867,"BUY",IF(F868&lt;F867,"SELL","HOLD"))</f>
        <v>HOLD</v>
      </c>
      <c r="H868" s="7">
        <f>F867*E868</f>
        <v>4.2408821034774545E-3</v>
      </c>
      <c r="I868" s="12">
        <f>I867*(1+E868)</f>
        <v>1.402131619015397</v>
      </c>
      <c r="J868" s="12">
        <f>J867*(1+H868)</f>
        <v>1.5005845060338201</v>
      </c>
      <c r="K868" s="7">
        <f>I868/MAX(I$2:I868)-1</f>
        <v>-5.8859154396455504E-2</v>
      </c>
      <c r="L868" s="7">
        <f>J868/MAX(J$2:J868)-1</f>
        <v>-6.1952915784004858E-3</v>
      </c>
    </row>
    <row r="869" spans="1:12" x14ac:dyDescent="0.25">
      <c r="A869" s="1">
        <v>45047</v>
      </c>
      <c r="B869" s="9">
        <v>249.83</v>
      </c>
      <c r="C869" s="9">
        <f>AVERAGE(B820:B869)</f>
        <v>237.90440000000001</v>
      </c>
      <c r="D869" s="9">
        <f>AVERAGE(B670:B869)</f>
        <v>209.85735</v>
      </c>
      <c r="E869" s="7">
        <f>IF(B868=0,0,(B869-B868)/B868)</f>
        <v>4.7860360360361415E-3</v>
      </c>
      <c r="F869">
        <f>IF(C869&gt;D869,1,0)</f>
        <v>1</v>
      </c>
      <c r="G869" t="str">
        <f>IF(F869&gt;F868,"BUY",IF(F869&lt;F868,"SELL","HOLD"))</f>
        <v>HOLD</v>
      </c>
      <c r="H869" s="7">
        <f>F868*E869</f>
        <v>4.7860360360361415E-3</v>
      </c>
      <c r="I869" s="12">
        <f>I868*(1+E869)</f>
        <v>1.4088422714712703</v>
      </c>
      <c r="J869" s="12">
        <f>J868*(1+H869)</f>
        <v>1.5077663575548155</v>
      </c>
      <c r="K869" s="7">
        <f>I869/MAX(I$2:I869)-1</f>
        <v>-5.4354820394411529E-2</v>
      </c>
      <c r="L869" s="7">
        <f>J869/MAX(J$2:J869)-1</f>
        <v>-1.4389064311123301E-3</v>
      </c>
    </row>
    <row r="870" spans="1:12" x14ac:dyDescent="0.25">
      <c r="A870" s="1">
        <v>45048</v>
      </c>
      <c r="B870" s="9">
        <v>252.01</v>
      </c>
      <c r="C870" s="9">
        <f>AVERAGE(B821:B870)</f>
        <v>238.48280000000003</v>
      </c>
      <c r="D870" s="9">
        <f>AVERAGE(B671:B870)</f>
        <v>210.10355000000004</v>
      </c>
      <c r="E870" s="7">
        <f>IF(B869=0,0,(B870-B869)/B869)</f>
        <v>8.7259336348716257E-3</v>
      </c>
      <c r="F870">
        <f>IF(C870&gt;D870,1,0)</f>
        <v>1</v>
      </c>
      <c r="G870" t="str">
        <f>IF(F870&gt;F869,"BUY",IF(F870&lt;F869,"SELL","HOLD"))</f>
        <v>HOLD</v>
      </c>
      <c r="H870" s="7">
        <f>F869*E870</f>
        <v>8.7259336348716257E-3</v>
      </c>
      <c r="I870" s="12">
        <f>I869*(1+E870)</f>
        <v>1.4211357356341305</v>
      </c>
      <c r="J870" s="12">
        <f>J869*(1+H870)</f>
        <v>1.5209230267277312</v>
      </c>
      <c r="K870" s="7">
        <f>I870/MAX(I$2:I870)-1</f>
        <v>-4.6103183315036711E-2</v>
      </c>
      <c r="L870" s="7">
        <f>J870/MAX(J$2:J870)-1</f>
        <v>0</v>
      </c>
    </row>
    <row r="871" spans="1:12" x14ac:dyDescent="0.25">
      <c r="A871" s="1">
        <v>45049</v>
      </c>
      <c r="B871" s="9">
        <v>258.29000000000002</v>
      </c>
      <c r="C871" s="9">
        <f>AVERAGE(B822:B871)</f>
        <v>239.12620000000004</v>
      </c>
      <c r="D871" s="9">
        <f>AVERAGE(B672:B871)</f>
        <v>210.36515000000006</v>
      </c>
      <c r="E871" s="7">
        <f>IF(B870=0,0,(B871-B870)/B870)</f>
        <v>2.491964604579195E-2</v>
      </c>
      <c r="F871">
        <f>IF(C871&gt;D871,1,0)</f>
        <v>1</v>
      </c>
      <c r="G871" t="str">
        <f>IF(F871&gt;F870,"BUY",IF(F871&lt;F870,"SELL","HOLD"))</f>
        <v>HOLD</v>
      </c>
      <c r="H871" s="7">
        <f>F870*E871</f>
        <v>2.491964604579195E-2</v>
      </c>
      <c r="I871" s="12">
        <f>I870*(1+E871)</f>
        <v>1.4565499351491591</v>
      </c>
      <c r="J871" s="12">
        <f>J870*(1+H871)</f>
        <v>1.5588238902166807</v>
      </c>
      <c r="K871" s="7">
        <f>I871/MAX(I$2:I871)-1</f>
        <v>-2.2332412279039926E-2</v>
      </c>
      <c r="L871" s="7">
        <f>J871/MAX(J$2:J871)-1</f>
        <v>0</v>
      </c>
    </row>
    <row r="872" spans="1:12" x14ac:dyDescent="0.25">
      <c r="A872" s="1">
        <v>45050</v>
      </c>
      <c r="B872" s="9">
        <v>257.95</v>
      </c>
      <c r="C872" s="9">
        <f>AVERAGE(B823:B872)</f>
        <v>239.78740000000002</v>
      </c>
      <c r="D872" s="9">
        <f>AVERAGE(B673:B872)</f>
        <v>210.60640000000004</v>
      </c>
      <c r="E872" s="7">
        <f>IF(B871=0,0,(B872-B871)/B871)</f>
        <v>-1.3163498393280104E-3</v>
      </c>
      <c r="F872">
        <f>IF(C872&gt;D872,1,0)</f>
        <v>1</v>
      </c>
      <c r="G872" t="str">
        <f>IF(F872&gt;F871,"BUY",IF(F872&lt;F871,"SELL","HOLD"))</f>
        <v>HOLD</v>
      </c>
      <c r="H872" s="7">
        <f>F871*E872</f>
        <v>-1.3163498393280104E-3</v>
      </c>
      <c r="I872" s="12">
        <f>I871*(1+E872)</f>
        <v>1.4546326058760521</v>
      </c>
      <c r="J872" s="12">
        <f>J871*(1+H872)</f>
        <v>1.5567719326392533</v>
      </c>
      <c r="K872" s="7">
        <f>I872/MAX(I$2:I872)-1</f>
        <v>-2.3619364851052649E-2</v>
      </c>
      <c r="L872" s="7">
        <f>J872/MAX(J$2:J872)-1</f>
        <v>-1.3163498393280459E-3</v>
      </c>
    </row>
    <row r="873" spans="1:12" x14ac:dyDescent="0.25">
      <c r="A873" s="1">
        <v>45051</v>
      </c>
      <c r="B873" s="9">
        <v>255.69</v>
      </c>
      <c r="C873" s="9">
        <f>AVERAGE(B824:B873)</f>
        <v>240.32360000000006</v>
      </c>
      <c r="D873" s="9">
        <f>AVERAGE(B674:B873)</f>
        <v>210.86960000000008</v>
      </c>
      <c r="E873" s="7">
        <f>IF(B872=0,0,(B873-B872)/B872)</f>
        <v>-8.7613878658654425E-3</v>
      </c>
      <c r="F873">
        <f>IF(C873&gt;D873,1,0)</f>
        <v>1</v>
      </c>
      <c r="G873" t="str">
        <f>IF(F873&gt;F872,"BUY",IF(F873&lt;F872,"SELL","HOLD"))</f>
        <v>HOLD</v>
      </c>
      <c r="H873" s="7">
        <f>F872*E873</f>
        <v>-8.7613878658654425E-3</v>
      </c>
      <c r="I873" s="12">
        <f>I872*(1+E873)</f>
        <v>1.4418880054136374</v>
      </c>
      <c r="J873" s="12">
        <f>J872*(1+H873)</f>
        <v>1.5431324499187078</v>
      </c>
      <c r="K873" s="7">
        <f>I873/MAX(I$2:I873)-1</f>
        <v>-3.2173814300312742E-2</v>
      </c>
      <c r="L873" s="7">
        <f>J873/MAX(J$2:J873)-1</f>
        <v>-1.0066204653683908E-2</v>
      </c>
    </row>
    <row r="874" spans="1:12" x14ac:dyDescent="0.25">
      <c r="A874" s="1">
        <v>45054</v>
      </c>
      <c r="B874" s="9">
        <v>251.65</v>
      </c>
      <c r="C874" s="9">
        <f>AVERAGE(B825:B874)</f>
        <v>240.649</v>
      </c>
      <c r="D874" s="9">
        <f>AVERAGE(B675:B874)</f>
        <v>211.11845000000005</v>
      </c>
      <c r="E874" s="7">
        <f>IF(B873=0,0,(B874-B873)/B873)</f>
        <v>-1.5800383276624006E-2</v>
      </c>
      <c r="F874">
        <f>IF(C874&gt;D874,1,0)</f>
        <v>1</v>
      </c>
      <c r="G874" t="str">
        <f>IF(F874&gt;F873,"BUY",IF(F874&lt;F873,"SELL","HOLD"))</f>
        <v>HOLD</v>
      </c>
      <c r="H874" s="7">
        <f>F873*E874</f>
        <v>-1.5800383276624006E-2</v>
      </c>
      <c r="I874" s="12">
        <f>I873*(1+E874)</f>
        <v>1.4191056222861349</v>
      </c>
      <c r="J874" s="12">
        <f>J873*(1+H874)</f>
        <v>1.5187503657633963</v>
      </c>
      <c r="K874" s="7">
        <f>I874/MAX(I$2:I874)-1</f>
        <v>-4.7465838979520947E-2</v>
      </c>
      <c r="L874" s="7">
        <f>J874/MAX(J$2:J874)-1</f>
        <v>-2.57075380386389E-2</v>
      </c>
    </row>
    <row r="875" spans="1:12" x14ac:dyDescent="0.25">
      <c r="A875" s="1">
        <v>45055</v>
      </c>
      <c r="B875" s="9">
        <v>249.65</v>
      </c>
      <c r="C875" s="9">
        <f>AVERAGE(B826:B875)</f>
        <v>240.9512</v>
      </c>
      <c r="D875" s="9">
        <f>AVERAGE(B676:B875)</f>
        <v>211.36350000000004</v>
      </c>
      <c r="E875" s="7">
        <f>IF(B874=0,0,(B875-B874)/B874)</f>
        <v>-7.9475461951122595E-3</v>
      </c>
      <c r="F875">
        <f>IF(C875&gt;D875,1,0)</f>
        <v>1</v>
      </c>
      <c r="G875" t="str">
        <f>IF(F875&gt;F874,"BUY",IF(F875&lt;F874,"SELL","HOLD"))</f>
        <v>HOLD</v>
      </c>
      <c r="H875" s="7">
        <f>F874*E875</f>
        <v>-7.9475461951122595E-3</v>
      </c>
      <c r="I875" s="12">
        <f>I874*(1+E875)</f>
        <v>1.4078272147972724</v>
      </c>
      <c r="J875" s="12">
        <f>J874*(1+H875)</f>
        <v>1.5066800270726479</v>
      </c>
      <c r="K875" s="7">
        <f>I875/MAX(I$2:I875)-1</f>
        <v>-5.5036148226653592E-2</v>
      </c>
      <c r="L875" s="7">
        <f>J875/MAX(J$2:J875)-1</f>
        <v>-3.3450772387626504E-2</v>
      </c>
    </row>
    <row r="876" spans="1:12" x14ac:dyDescent="0.25">
      <c r="A876" s="1">
        <v>45056</v>
      </c>
      <c r="B876" s="9">
        <v>249.75</v>
      </c>
      <c r="C876" s="9">
        <f>AVERAGE(B827:B876)</f>
        <v>241.27680000000001</v>
      </c>
      <c r="D876" s="9">
        <f>AVERAGE(B677:B876)</f>
        <v>211.63090000000003</v>
      </c>
      <c r="E876" s="7">
        <f>IF(B875=0,0,(B876-B875)/B875)</f>
        <v>4.0056078509911604E-4</v>
      </c>
      <c r="F876">
        <f>IF(C876&gt;D876,1,0)</f>
        <v>1</v>
      </c>
      <c r="G876" t="str">
        <f>IF(F876&gt;F875,"BUY",IF(F876&lt;F875,"SELL","HOLD"))</f>
        <v>HOLD</v>
      </c>
      <c r="H876" s="7">
        <f>F875*E876</f>
        <v>4.0056078509911604E-4</v>
      </c>
      <c r="I876" s="12">
        <f>I875*(1+E876)</f>
        <v>1.4083911351717155</v>
      </c>
      <c r="J876" s="12">
        <f>J875*(1+H876)</f>
        <v>1.5072835440071854</v>
      </c>
      <c r="K876" s="7">
        <f>I876/MAX(I$2:I876)-1</f>
        <v>-5.4657632764296915E-2</v>
      </c>
      <c r="L876" s="7">
        <f>J876/MAX(J$2:J876)-1</f>
        <v>-3.3063610670177046E-2</v>
      </c>
    </row>
    <row r="877" spans="1:12" x14ac:dyDescent="0.25">
      <c r="A877" s="1">
        <v>45057</v>
      </c>
      <c r="B877" s="9">
        <v>255.33</v>
      </c>
      <c r="C877" s="9">
        <f>AVERAGE(B828:B877)</f>
        <v>241.62880000000001</v>
      </c>
      <c r="D877" s="9">
        <f>AVERAGE(B678:B877)</f>
        <v>211.93820000000002</v>
      </c>
      <c r="E877" s="7">
        <f>IF(B876=0,0,(B877-B876)/B876)</f>
        <v>2.2342342342342392E-2</v>
      </c>
      <c r="F877">
        <f>IF(C877&gt;D877,1,0)</f>
        <v>1</v>
      </c>
      <c r="G877" t="str">
        <f>IF(F877&gt;F876,"BUY",IF(F877&lt;F876,"SELL","HOLD"))</f>
        <v>HOLD</v>
      </c>
      <c r="H877" s="7">
        <f>F876*E877</f>
        <v>2.2342342342342392E-2</v>
      </c>
      <c r="I877" s="12">
        <f>I876*(1+E877)</f>
        <v>1.4398578920656422</v>
      </c>
      <c r="J877" s="12">
        <f>J876*(1+H877)</f>
        <v>1.5409597889543729</v>
      </c>
      <c r="K877" s="7">
        <f>I877/MAX(I$2:I877)-1</f>
        <v>-3.3536469964796534E-2</v>
      </c>
      <c r="L877" s="7">
        <f>J877/MAX(J$2:J877)-1</f>
        <v>-1.1459986836501845E-2</v>
      </c>
    </row>
    <row r="878" spans="1:12" x14ac:dyDescent="0.25">
      <c r="A878" s="1">
        <v>45058</v>
      </c>
      <c r="B878" s="9">
        <v>253.94</v>
      </c>
      <c r="C878" s="9">
        <f>AVERAGE(B829:B878)</f>
        <v>241.85920000000002</v>
      </c>
      <c r="D878" s="9">
        <f>AVERAGE(B679:B878)</f>
        <v>212.25525000000005</v>
      </c>
      <c r="E878" s="7">
        <f>IF(B877=0,0,(B878-B877)/B877)</f>
        <v>-5.443935299416499E-3</v>
      </c>
      <c r="F878">
        <f>IF(C878&gt;D878,1,0)</f>
        <v>1</v>
      </c>
      <c r="G878" t="str">
        <f>IF(F878&gt;F877,"BUY",IF(F878&lt;F877,"SELL","HOLD"))</f>
        <v>HOLD</v>
      </c>
      <c r="H878" s="7">
        <f>F877*E878</f>
        <v>-5.443935299416499E-3</v>
      </c>
      <c r="I878" s="12">
        <f>I877*(1+E878)</f>
        <v>1.4320193988608827</v>
      </c>
      <c r="J878" s="12">
        <f>J877*(1+H878)</f>
        <v>1.5325709035643029</v>
      </c>
      <c r="K878" s="7">
        <f>I878/MAX(I$2:I878)-1</f>
        <v>-3.8797834891553862E-2</v>
      </c>
      <c r="L878" s="7">
        <f>J878/MAX(J$2:J878)-1</f>
        <v>-1.6841534709048145E-2</v>
      </c>
    </row>
    <row r="879" spans="1:12" x14ac:dyDescent="0.25">
      <c r="A879" s="1">
        <v>45061</v>
      </c>
      <c r="B879" s="9">
        <v>254.83</v>
      </c>
      <c r="C879" s="9">
        <f>AVERAGE(B830:B879)</f>
        <v>242.13380000000001</v>
      </c>
      <c r="D879" s="9">
        <f>AVERAGE(B680:B879)</f>
        <v>212.55230000000006</v>
      </c>
      <c r="E879" s="7">
        <f>IF(B878=0,0,(B879-B878)/B878)</f>
        <v>3.5047649050957501E-3</v>
      </c>
      <c r="F879">
        <f>IF(C879&gt;D879,1,0)</f>
        <v>1</v>
      </c>
      <c r="G879" t="str">
        <f>IF(F879&gt;F878,"BUY",IF(F879&lt;F878,"SELL","HOLD"))</f>
        <v>HOLD</v>
      </c>
      <c r="H879" s="7">
        <f>F878*E879</f>
        <v>3.5047649050957501E-3</v>
      </c>
      <c r="I879" s="12">
        <f>I878*(1+E879)</f>
        <v>1.4370382901934264</v>
      </c>
      <c r="J879" s="12">
        <f>J878*(1+H879)</f>
        <v>1.5379422042816859</v>
      </c>
      <c r="K879" s="7">
        <f>I879/MAX(I$2:I879)-1</f>
        <v>-3.5429047276579806E-2</v>
      </c>
      <c r="L879" s="7">
        <f>J879/MAX(J$2:J879)-1</f>
        <v>-1.3395795423748691E-2</v>
      </c>
    </row>
    <row r="880" spans="1:12" x14ac:dyDescent="0.25">
      <c r="A880" s="1">
        <v>45062</v>
      </c>
      <c r="B880" s="9">
        <v>254.98</v>
      </c>
      <c r="C880" s="9">
        <f>AVERAGE(B831:B880)</f>
        <v>242.43180000000001</v>
      </c>
      <c r="D880" s="9">
        <f>AVERAGE(B681:B880)</f>
        <v>212.83700000000007</v>
      </c>
      <c r="E880" s="7">
        <f>IF(B879=0,0,(B880-B879)/B879)</f>
        <v>5.8862771259261966E-4</v>
      </c>
      <c r="F880">
        <f>IF(C880&gt;D880,1,0)</f>
        <v>1</v>
      </c>
      <c r="G880" t="str">
        <f>IF(F880&gt;F879,"BUY",IF(F880&lt;F879,"SELL","HOLD"))</f>
        <v>HOLD</v>
      </c>
      <c r="H880" s="7">
        <f>F879*E880</f>
        <v>5.8862771259261966E-4</v>
      </c>
      <c r="I880" s="12">
        <f>I879*(1+E880)</f>
        <v>1.4378841707550909</v>
      </c>
      <c r="J880" s="12">
        <f>J879*(1+H880)</f>
        <v>1.5388474796834919</v>
      </c>
      <c r="K880" s="7">
        <f>I880/MAX(I$2:I880)-1</f>
        <v>-3.4861274083044957E-2</v>
      </c>
      <c r="L880" s="7">
        <f>J880/MAX(J$2:J880)-1</f>
        <v>-1.2815052847574671E-2</v>
      </c>
    </row>
    <row r="881" spans="1:12" x14ac:dyDescent="0.25">
      <c r="A881" s="1">
        <v>45063</v>
      </c>
      <c r="B881" s="9">
        <v>258.83</v>
      </c>
      <c r="C881" s="9">
        <f>AVERAGE(B832:B881)</f>
        <v>242.81939999999997</v>
      </c>
      <c r="D881" s="9">
        <f>AVERAGE(B682:B881)</f>
        <v>213.12260000000009</v>
      </c>
      <c r="E881" s="7">
        <f>IF(B880=0,0,(B881-B880)/B880)</f>
        <v>1.5099223468507313E-2</v>
      </c>
      <c r="F881">
        <f>IF(C881&gt;D881,1,0)</f>
        <v>1</v>
      </c>
      <c r="G881" t="str">
        <f>IF(F881&gt;F880,"BUY",IF(F881&lt;F880,"SELL","HOLD"))</f>
        <v>HOLD</v>
      </c>
      <c r="H881" s="7">
        <f>F880*E881</f>
        <v>1.5099223468507313E-2</v>
      </c>
      <c r="I881" s="12">
        <f>I880*(1+E881)</f>
        <v>1.4595951051711513</v>
      </c>
      <c r="J881" s="12">
        <f>J880*(1+H881)</f>
        <v>1.562082881663182</v>
      </c>
      <c r="K881" s="7">
        <f>I881/MAX(I$2:I881)-1</f>
        <v>-2.0288428782314516E-2</v>
      </c>
      <c r="L881" s="7">
        <f>J881/MAX(J$2:J881)-1</f>
        <v>0</v>
      </c>
    </row>
    <row r="882" spans="1:12" x14ac:dyDescent="0.25">
      <c r="A882" s="1">
        <v>45064</v>
      </c>
      <c r="B882" s="9">
        <v>258.91000000000003</v>
      </c>
      <c r="C882" s="9">
        <f>AVERAGE(B833:B882)</f>
        <v>243.28179999999998</v>
      </c>
      <c r="D882" s="9">
        <f>AVERAGE(B683:B882)</f>
        <v>213.39830000000012</v>
      </c>
      <c r="E882" s="7">
        <f>IF(B881=0,0,(B882-B881)/B881)</f>
        <v>3.0908318201151695E-4</v>
      </c>
      <c r="F882">
        <f>IF(C882&gt;D882,1,0)</f>
        <v>1</v>
      </c>
      <c r="G882" t="str">
        <f>IF(F882&gt;F881,"BUY",IF(F882&lt;F881,"SELL","HOLD"))</f>
        <v>HOLD</v>
      </c>
      <c r="H882" s="7">
        <f>F881*E882</f>
        <v>3.0908318201151695E-4</v>
      </c>
      <c r="I882" s="12">
        <f>I881*(1+E882)</f>
        <v>1.4600462414707063</v>
      </c>
      <c r="J882" s="12">
        <f>J881*(1+H882)</f>
        <v>1.5625656952108122</v>
      </c>
      <c r="K882" s="7">
        <f>I882/MAX(I$2:I882)-1</f>
        <v>-1.9985616412428908E-2</v>
      </c>
      <c r="L882" s="7">
        <f>J882/MAX(J$2:J882)-1</f>
        <v>0</v>
      </c>
    </row>
    <row r="883" spans="1:12" x14ac:dyDescent="0.25">
      <c r="A883" s="1">
        <v>45065</v>
      </c>
      <c r="B883" s="9">
        <v>257.47000000000003</v>
      </c>
      <c r="C883" s="9">
        <f>AVERAGE(B834:B883)</f>
        <v>243.76359999999997</v>
      </c>
      <c r="D883" s="9">
        <f>AVERAGE(B684:B883)</f>
        <v>213.68465000000012</v>
      </c>
      <c r="E883" s="7">
        <f>IF(B882=0,0,(B883-B882)/B882)</f>
        <v>-5.5617782240933045E-3</v>
      </c>
      <c r="F883">
        <f>IF(C883&gt;D883,1,0)</f>
        <v>1</v>
      </c>
      <c r="G883" t="str">
        <f>IF(F883&gt;F882,"BUY",IF(F883&lt;F882,"SELL","HOLD"))</f>
        <v>HOLD</v>
      </c>
      <c r="H883" s="7">
        <f>F882*E883</f>
        <v>-5.5617782240933045E-3</v>
      </c>
      <c r="I883" s="12">
        <f>I882*(1+E883)</f>
        <v>1.4519257880787253</v>
      </c>
      <c r="J883" s="12">
        <f>J882*(1+H883)</f>
        <v>1.5538750513534736</v>
      </c>
      <c r="K883" s="7">
        <f>I883/MAX(I$2:I883)-1</f>
        <v>-2.5436239070364408E-2</v>
      </c>
      <c r="L883" s="7">
        <f>J883/MAX(J$2:J883)-1</f>
        <v>-5.5617782240932057E-3</v>
      </c>
    </row>
    <row r="884" spans="1:12" x14ac:dyDescent="0.25">
      <c r="A884" s="1">
        <v>45068</v>
      </c>
      <c r="B884" s="9">
        <v>256.16000000000003</v>
      </c>
      <c r="C884" s="9">
        <f>AVERAGE(B835:B884)</f>
        <v>244.27180000000001</v>
      </c>
      <c r="D884" s="9">
        <f>AVERAGE(B685:B884)</f>
        <v>213.97300000000013</v>
      </c>
      <c r="E884" s="7">
        <f>IF(B883=0,0,(B884-B883)/B883)</f>
        <v>-5.0879714141453458E-3</v>
      </c>
      <c r="F884">
        <f>IF(C884&gt;D884,1,0)</f>
        <v>1</v>
      </c>
      <c r="G884" t="str">
        <f>IF(F884&gt;F883,"BUY",IF(F884&lt;F883,"SELL","HOLD"))</f>
        <v>HOLD</v>
      </c>
      <c r="H884" s="7">
        <f>F883*E884</f>
        <v>-5.0879714141453458E-3</v>
      </c>
      <c r="I884" s="12">
        <f>I883*(1+E884)</f>
        <v>1.4445384311735203</v>
      </c>
      <c r="J884" s="12">
        <f>J883*(1+H884)</f>
        <v>1.5459689795110336</v>
      </c>
      <c r="K884" s="7">
        <f>I884/MAX(I$2:I884)-1</f>
        <v>-3.0394791627236351E-2</v>
      </c>
      <c r="L884" s="7">
        <f>J884/MAX(J$2:J884)-1</f>
        <v>-1.0621451469622567E-2</v>
      </c>
    </row>
    <row r="885" spans="1:12" x14ac:dyDescent="0.25">
      <c r="A885" s="1">
        <v>45069</v>
      </c>
      <c r="B885" s="9">
        <v>258.91000000000003</v>
      </c>
      <c r="C885" s="9">
        <f>AVERAGE(B836:B885)</f>
        <v>244.87399999999997</v>
      </c>
      <c r="D885" s="9">
        <f>AVERAGE(B686:B885)</f>
        <v>214.26835000000017</v>
      </c>
      <c r="E885" s="7">
        <f>IF(B884=0,0,(B885-B884)/B884)</f>
        <v>1.0735477826358525E-2</v>
      </c>
      <c r="F885">
        <f>IF(C885&gt;D885,1,0)</f>
        <v>1</v>
      </c>
      <c r="G885" t="str">
        <f>IF(F885&gt;F884,"BUY",IF(F885&lt;F884,"SELL","HOLD"))</f>
        <v>HOLD</v>
      </c>
      <c r="H885" s="7">
        <f>F884*E885</f>
        <v>1.0735477826358525E-2</v>
      </c>
      <c r="I885" s="12">
        <f>I884*(1+E885)</f>
        <v>1.4600462414707063</v>
      </c>
      <c r="J885" s="12">
        <f>J884*(1+H885)</f>
        <v>1.5625656952108122</v>
      </c>
      <c r="K885" s="7">
        <f>I885/MAX(I$2:I885)-1</f>
        <v>-1.9985616412428908E-2</v>
      </c>
      <c r="L885" s="7">
        <f>J885/MAX(J$2:J885)-1</f>
        <v>0</v>
      </c>
    </row>
    <row r="886" spans="1:12" x14ac:dyDescent="0.25">
      <c r="A886" s="1">
        <v>45070</v>
      </c>
      <c r="B886" s="9">
        <v>258.91000000000003</v>
      </c>
      <c r="C886" s="9">
        <f>AVERAGE(B837:B886)</f>
        <v>245.4742</v>
      </c>
      <c r="D886" s="9">
        <f>AVERAGE(B687:B886)</f>
        <v>214.58265000000017</v>
      </c>
      <c r="E886" s="7">
        <f>IF(B885=0,0,(B886-B885)/B885)</f>
        <v>0</v>
      </c>
      <c r="F886">
        <f>IF(C886&gt;D886,1,0)</f>
        <v>1</v>
      </c>
      <c r="G886" t="str">
        <f>IF(F886&gt;F885,"BUY",IF(F886&lt;F885,"SELL","HOLD"))</f>
        <v>HOLD</v>
      </c>
      <c r="H886" s="7">
        <f>F885*E886</f>
        <v>0</v>
      </c>
      <c r="I886" s="12">
        <f>I885*(1+E886)</f>
        <v>1.4600462414707063</v>
      </c>
      <c r="J886" s="12">
        <f>J885*(1+H886)</f>
        <v>1.5625656952108122</v>
      </c>
      <c r="K886" s="7">
        <f>I886/MAX(I$2:I886)-1</f>
        <v>-1.9985616412428908E-2</v>
      </c>
      <c r="L886" s="7">
        <f>J886/MAX(J$2:J886)-1</f>
        <v>0</v>
      </c>
    </row>
    <row r="887" spans="1:12" x14ac:dyDescent="0.25">
      <c r="A887" s="1">
        <v>45071</v>
      </c>
      <c r="B887" s="9">
        <v>258.91000000000003</v>
      </c>
      <c r="C887" s="9">
        <f>AVERAGE(B838:B887)</f>
        <v>246.05799999999999</v>
      </c>
      <c r="D887" s="9">
        <f>AVERAGE(B688:B887)</f>
        <v>214.88705000000019</v>
      </c>
      <c r="E887" s="7">
        <f>IF(B886=0,0,(B887-B886)/B886)</f>
        <v>0</v>
      </c>
      <c r="F887">
        <f>IF(C887&gt;D887,1,0)</f>
        <v>1</v>
      </c>
      <c r="G887" t="str">
        <f>IF(F887&gt;F886,"BUY",IF(F887&lt;F886,"SELL","HOLD"))</f>
        <v>HOLD</v>
      </c>
      <c r="H887" s="7">
        <f>F886*E887</f>
        <v>0</v>
      </c>
      <c r="I887" s="12">
        <f>I886*(1+E887)</f>
        <v>1.4600462414707063</v>
      </c>
      <c r="J887" s="12">
        <f>J886*(1+H887)</f>
        <v>1.5625656952108122</v>
      </c>
      <c r="K887" s="7">
        <f>I887/MAX(I$2:I887)-1</f>
        <v>-1.9985616412428908E-2</v>
      </c>
      <c r="L887" s="7">
        <f>J887/MAX(J$2:J887)-1</f>
        <v>0</v>
      </c>
    </row>
    <row r="888" spans="1:12" x14ac:dyDescent="0.25">
      <c r="A888" s="1">
        <v>45072</v>
      </c>
      <c r="B888" s="9">
        <v>258.91000000000003</v>
      </c>
      <c r="C888" s="9">
        <f>AVERAGE(B839:B888)</f>
        <v>246.55259999999998</v>
      </c>
      <c r="D888" s="9">
        <f>AVERAGE(B689:B888)</f>
        <v>215.1956500000002</v>
      </c>
      <c r="E888" s="7">
        <f>IF(B887=0,0,(B888-B887)/B887)</f>
        <v>0</v>
      </c>
      <c r="F888">
        <f>IF(C888&gt;D888,1,0)</f>
        <v>1</v>
      </c>
      <c r="G888" t="str">
        <f>IF(F888&gt;F887,"BUY",IF(F888&lt;F887,"SELL","HOLD"))</f>
        <v>HOLD</v>
      </c>
      <c r="H888" s="7">
        <f>F887*E888</f>
        <v>0</v>
      </c>
      <c r="I888" s="12">
        <f>I887*(1+E888)</f>
        <v>1.4600462414707063</v>
      </c>
      <c r="J888" s="12">
        <f>J887*(1+H888)</f>
        <v>1.5625656952108122</v>
      </c>
      <c r="K888" s="7">
        <f>I888/MAX(I$2:I888)-1</f>
        <v>-1.9985616412428908E-2</v>
      </c>
      <c r="L888" s="7">
        <f>J888/MAX(J$2:J888)-1</f>
        <v>0</v>
      </c>
    </row>
    <row r="889" spans="1:12" x14ac:dyDescent="0.25">
      <c r="A889" s="1">
        <v>45075</v>
      </c>
      <c r="B889" s="9">
        <v>258</v>
      </c>
      <c r="C889" s="9">
        <f>AVERAGE(B840:B889)</f>
        <v>247.08139999999995</v>
      </c>
      <c r="D889" s="9">
        <f>AVERAGE(B690:B889)</f>
        <v>215.50580000000025</v>
      </c>
      <c r="E889" s="7">
        <f>IF(B888=0,0,(B889-B888)/B888)</f>
        <v>-3.5147348499479547E-3</v>
      </c>
      <c r="F889">
        <f>IF(C889&gt;D889,1,0)</f>
        <v>1</v>
      </c>
      <c r="G889" t="str">
        <f>IF(F889&gt;F888,"BUY",IF(F889&lt;F888,"SELL","HOLD"))</f>
        <v>HOLD</v>
      </c>
      <c r="H889" s="7">
        <f>F888*E889</f>
        <v>-3.5147348499479547E-3</v>
      </c>
      <c r="I889" s="12">
        <f>I888*(1+E889)</f>
        <v>1.4549145660632736</v>
      </c>
      <c r="J889" s="12">
        <f>J888*(1+H889)</f>
        <v>1.5570736911065217</v>
      </c>
      <c r="K889" s="7">
        <f>I889/MAX(I$2:I889)-1</f>
        <v>-2.3430107119874366E-2</v>
      </c>
      <c r="L889" s="7">
        <f>J889/MAX(J$2:J889)-1</f>
        <v>-3.5147348499479092E-3</v>
      </c>
    </row>
    <row r="890" spans="1:12" x14ac:dyDescent="0.25">
      <c r="A890" s="1">
        <v>45076</v>
      </c>
      <c r="B890" s="9">
        <v>258.91000000000003</v>
      </c>
      <c r="C890" s="9">
        <f>AVERAGE(B841:B890)</f>
        <v>247.56999999999994</v>
      </c>
      <c r="D890" s="9">
        <f>AVERAGE(B691:B890)</f>
        <v>215.81065000000021</v>
      </c>
      <c r="E890" s="7">
        <f>IF(B889=0,0,(B890-B889)/B889)</f>
        <v>3.5271317829458334E-3</v>
      </c>
      <c r="F890">
        <f>IF(C890&gt;D890,1,0)</f>
        <v>1</v>
      </c>
      <c r="G890" t="str">
        <f>IF(F890&gt;F889,"BUY",IF(F890&lt;F889,"SELL","HOLD"))</f>
        <v>HOLD</v>
      </c>
      <c r="H890" s="7">
        <f>F889*E890</f>
        <v>3.5271317829458334E-3</v>
      </c>
      <c r="I890" s="12">
        <f>I889*(1+E890)</f>
        <v>1.4600462414707061</v>
      </c>
      <c r="J890" s="12">
        <f>J889*(1+H890)</f>
        <v>1.5625656952108122</v>
      </c>
      <c r="K890" s="7">
        <f>I890/MAX(I$2:I890)-1</f>
        <v>-1.9985616412429019E-2</v>
      </c>
      <c r="L890" s="7">
        <f>J890/MAX(J$2:J890)-1</f>
        <v>0</v>
      </c>
    </row>
    <row r="891" spans="1:12" x14ac:dyDescent="0.25">
      <c r="A891" s="1">
        <v>45077</v>
      </c>
      <c r="B891" s="9">
        <v>258.91000000000003</v>
      </c>
      <c r="C891" s="9">
        <f>AVERAGE(B842:B891)</f>
        <v>248.06699999999998</v>
      </c>
      <c r="D891" s="9">
        <f>AVERAGE(B692:B891)</f>
        <v>216.10950000000022</v>
      </c>
      <c r="E891" s="7">
        <f>IF(B890=0,0,(B891-B890)/B890)</f>
        <v>0</v>
      </c>
      <c r="F891">
        <f>IF(C891&gt;D891,1,0)</f>
        <v>1</v>
      </c>
      <c r="G891" t="str">
        <f>IF(F891&gt;F890,"BUY",IF(F891&lt;F890,"SELL","HOLD"))</f>
        <v>HOLD</v>
      </c>
      <c r="H891" s="7">
        <f>F890*E891</f>
        <v>0</v>
      </c>
      <c r="I891" s="12">
        <f>I890*(1+E891)</f>
        <v>1.4600462414707061</v>
      </c>
      <c r="J891" s="12">
        <f>J890*(1+H891)</f>
        <v>1.5625656952108122</v>
      </c>
      <c r="K891" s="7">
        <f>I891/MAX(I$2:I891)-1</f>
        <v>-1.9985616412429019E-2</v>
      </c>
      <c r="L891" s="7">
        <f>J891/MAX(J$2:J891)-1</f>
        <v>0</v>
      </c>
    </row>
    <row r="892" spans="1:12" x14ac:dyDescent="0.25">
      <c r="A892" s="1">
        <v>45078</v>
      </c>
      <c r="B892" s="9">
        <v>258.91000000000003</v>
      </c>
      <c r="C892" s="9">
        <f>AVERAGE(B843:B892)</f>
        <v>248.56279999999995</v>
      </c>
      <c r="D892" s="9">
        <f>AVERAGE(B693:B892)</f>
        <v>216.41435000000024</v>
      </c>
      <c r="E892" s="7">
        <f>IF(B891=0,0,(B892-B891)/B891)</f>
        <v>0</v>
      </c>
      <c r="F892">
        <f>IF(C892&gt;D892,1,0)</f>
        <v>1</v>
      </c>
      <c r="G892" t="str">
        <f>IF(F892&gt;F891,"BUY",IF(F892&lt;F891,"SELL","HOLD"))</f>
        <v>HOLD</v>
      </c>
      <c r="H892" s="7">
        <f>F891*E892</f>
        <v>0</v>
      </c>
      <c r="I892" s="12">
        <f>I891*(1+E892)</f>
        <v>1.4600462414707061</v>
      </c>
      <c r="J892" s="12">
        <f>J891*(1+H892)</f>
        <v>1.5625656952108122</v>
      </c>
      <c r="K892" s="7">
        <f>I892/MAX(I$2:I892)-1</f>
        <v>-1.9985616412429019E-2</v>
      </c>
      <c r="L892" s="7">
        <f>J892/MAX(J$2:J892)-1</f>
        <v>0</v>
      </c>
    </row>
    <row r="893" spans="1:12" x14ac:dyDescent="0.25">
      <c r="A893" s="1">
        <v>45079</v>
      </c>
      <c r="B893" s="9">
        <v>258.91000000000003</v>
      </c>
      <c r="C893" s="9">
        <f>AVERAGE(B844:B893)</f>
        <v>249.01699999999994</v>
      </c>
      <c r="D893" s="9">
        <f>AVERAGE(B694:B893)</f>
        <v>216.70255000000023</v>
      </c>
      <c r="E893" s="7">
        <f>IF(B892=0,0,(B893-B892)/B892)</f>
        <v>0</v>
      </c>
      <c r="F893">
        <f>IF(C893&gt;D893,1,0)</f>
        <v>1</v>
      </c>
      <c r="G893" t="str">
        <f>IF(F893&gt;F892,"BUY",IF(F893&lt;F892,"SELL","HOLD"))</f>
        <v>HOLD</v>
      </c>
      <c r="H893" s="7">
        <f>F892*E893</f>
        <v>0</v>
      </c>
      <c r="I893" s="12">
        <f>I892*(1+E893)</f>
        <v>1.4600462414707061</v>
      </c>
      <c r="J893" s="12">
        <f>J892*(1+H893)</f>
        <v>1.5625656952108122</v>
      </c>
      <c r="K893" s="7">
        <f>I893/MAX(I$2:I893)-1</f>
        <v>-1.9985616412429019E-2</v>
      </c>
      <c r="L893" s="7">
        <f>J893/MAX(J$2:J893)-1</f>
        <v>0</v>
      </c>
    </row>
    <row r="894" spans="1:12" x14ac:dyDescent="0.25">
      <c r="A894" s="1">
        <v>45082</v>
      </c>
      <c r="B894" s="9">
        <v>258.91000000000003</v>
      </c>
      <c r="C894" s="9">
        <f>AVERAGE(B845:B894)</f>
        <v>249.53099999999992</v>
      </c>
      <c r="D894" s="9">
        <f>AVERAGE(B695:B894)</f>
        <v>217.00770000000026</v>
      </c>
      <c r="E894" s="7">
        <f>IF(B893=0,0,(B894-B893)/B893)</f>
        <v>0</v>
      </c>
      <c r="F894">
        <f>IF(C894&gt;D894,1,0)</f>
        <v>1</v>
      </c>
      <c r="G894" t="str">
        <f>IF(F894&gt;F893,"BUY",IF(F894&lt;F893,"SELL","HOLD"))</f>
        <v>HOLD</v>
      </c>
      <c r="H894" s="7">
        <f>F893*E894</f>
        <v>0</v>
      </c>
      <c r="I894" s="12">
        <f>I893*(1+E894)</f>
        <v>1.4600462414707061</v>
      </c>
      <c r="J894" s="12">
        <f>J893*(1+H894)</f>
        <v>1.5625656952108122</v>
      </c>
      <c r="K894" s="7">
        <f>I894/MAX(I$2:I894)-1</f>
        <v>-1.9985616412429019E-2</v>
      </c>
      <c r="L894" s="7">
        <f>J894/MAX(J$2:J894)-1</f>
        <v>0</v>
      </c>
    </row>
    <row r="895" spans="1:12" x14ac:dyDescent="0.25">
      <c r="A895" s="1">
        <v>45083</v>
      </c>
      <c r="B895" s="9">
        <v>258.91000000000003</v>
      </c>
      <c r="C895" s="9">
        <f>AVERAGE(B846:B895)</f>
        <v>250.01979999999992</v>
      </c>
      <c r="D895" s="9">
        <f>AVERAGE(B696:B895)</f>
        <v>217.3043000000003</v>
      </c>
      <c r="E895" s="7">
        <f>IF(B894=0,0,(B895-B894)/B894)</f>
        <v>0</v>
      </c>
      <c r="F895">
        <f>IF(C895&gt;D895,1,0)</f>
        <v>1</v>
      </c>
      <c r="G895" t="str">
        <f>IF(F895&gt;F894,"BUY",IF(F895&lt;F894,"SELL","HOLD"))</f>
        <v>HOLD</v>
      </c>
      <c r="H895" s="7">
        <f>F894*E895</f>
        <v>0</v>
      </c>
      <c r="I895" s="12">
        <f>I894*(1+E895)</f>
        <v>1.4600462414707061</v>
      </c>
      <c r="J895" s="12">
        <f>J894*(1+H895)</f>
        <v>1.5625656952108122</v>
      </c>
      <c r="K895" s="7">
        <f>I895/MAX(I$2:I895)-1</f>
        <v>-1.9985616412429019E-2</v>
      </c>
      <c r="L895" s="7">
        <f>J895/MAX(J$2:J895)-1</f>
        <v>0</v>
      </c>
    </row>
    <row r="896" spans="1:12" x14ac:dyDescent="0.25">
      <c r="A896" s="1">
        <v>45084</v>
      </c>
      <c r="B896" s="9">
        <v>258.91000000000003</v>
      </c>
      <c r="C896" s="9">
        <f>AVERAGE(B847:B896)</f>
        <v>250.49559999999991</v>
      </c>
      <c r="D896" s="9">
        <f>AVERAGE(B697:B896)</f>
        <v>217.59260000000032</v>
      </c>
      <c r="E896" s="7">
        <f>IF(B895=0,0,(B896-B895)/B895)</f>
        <v>0</v>
      </c>
      <c r="F896">
        <f>IF(C896&gt;D896,1,0)</f>
        <v>1</v>
      </c>
      <c r="G896" t="str">
        <f>IF(F896&gt;F895,"BUY",IF(F896&lt;F895,"SELL","HOLD"))</f>
        <v>HOLD</v>
      </c>
      <c r="H896" s="7">
        <f>F895*E896</f>
        <v>0</v>
      </c>
      <c r="I896" s="12">
        <f>I895*(1+E896)</f>
        <v>1.4600462414707061</v>
      </c>
      <c r="J896" s="12">
        <f>J895*(1+H896)</f>
        <v>1.5625656952108122</v>
      </c>
      <c r="K896" s="7">
        <f>I896/MAX(I$2:I896)-1</f>
        <v>-1.9985616412429019E-2</v>
      </c>
      <c r="L896" s="7">
        <f>J896/MAX(J$2:J896)-1</f>
        <v>0</v>
      </c>
    </row>
    <row r="897" spans="1:12" x14ac:dyDescent="0.25">
      <c r="A897" s="1">
        <v>45085</v>
      </c>
      <c r="B897" s="9">
        <v>258.91000000000003</v>
      </c>
      <c r="C897" s="9">
        <f>AVERAGE(B848:B897)</f>
        <v>250.93979999999993</v>
      </c>
      <c r="D897" s="9">
        <f>AVERAGE(B698:B897)</f>
        <v>217.88615000000038</v>
      </c>
      <c r="E897" s="7">
        <f>IF(B896=0,0,(B897-B896)/B896)</f>
        <v>0</v>
      </c>
      <c r="F897">
        <f>IF(C897&gt;D897,1,0)</f>
        <v>1</v>
      </c>
      <c r="G897" t="str">
        <f>IF(F897&gt;F896,"BUY",IF(F897&lt;F896,"SELL","HOLD"))</f>
        <v>HOLD</v>
      </c>
      <c r="H897" s="7">
        <f>F896*E897</f>
        <v>0</v>
      </c>
      <c r="I897" s="12">
        <f>I896*(1+E897)</f>
        <v>1.4600462414707061</v>
      </c>
      <c r="J897" s="12">
        <f>J896*(1+H897)</f>
        <v>1.5625656952108122</v>
      </c>
      <c r="K897" s="7">
        <f>I897/MAX(I$2:I897)-1</f>
        <v>-1.9985616412429019E-2</v>
      </c>
      <c r="L897" s="7">
        <f>J897/MAX(J$2:J897)-1</f>
        <v>0</v>
      </c>
    </row>
    <row r="898" spans="1:12" x14ac:dyDescent="0.25">
      <c r="A898" s="1">
        <v>45086</v>
      </c>
      <c r="B898" s="9">
        <v>258.58999999999997</v>
      </c>
      <c r="C898" s="9">
        <f>AVERAGE(B849:B898)</f>
        <v>251.3573999999999</v>
      </c>
      <c r="D898" s="9">
        <f>AVERAGE(B699:B898)</f>
        <v>218.17385000000036</v>
      </c>
      <c r="E898" s="7">
        <f>IF(B897=0,0,(B898-B897)/B897)</f>
        <v>-1.235950716465374E-3</v>
      </c>
      <c r="F898">
        <f>IF(C898&gt;D898,1,0)</f>
        <v>1</v>
      </c>
      <c r="G898" t="str">
        <f>IF(F898&gt;F897,"BUY",IF(F898&lt;F897,"SELL","HOLD"))</f>
        <v>HOLD</v>
      </c>
      <c r="H898" s="7">
        <f>F897*E898</f>
        <v>-1.235950716465374E-3</v>
      </c>
      <c r="I898" s="12">
        <f>I897*(1+E898)</f>
        <v>1.4582416962724878</v>
      </c>
      <c r="J898" s="12">
        <f>J897*(1+H898)</f>
        <v>1.5606344410202921</v>
      </c>
      <c r="K898" s="7">
        <f>I898/MAX(I$2:I898)-1</f>
        <v>-2.1196865891970451E-2</v>
      </c>
      <c r="L898" s="7">
        <f>J898/MAX(J$2:J898)-1</f>
        <v>-1.2359507164654282E-3</v>
      </c>
    </row>
    <row r="899" spans="1:12" x14ac:dyDescent="0.25">
      <c r="A899" s="1">
        <v>45089</v>
      </c>
      <c r="B899" s="9">
        <v>258.91000000000003</v>
      </c>
      <c r="C899" s="9">
        <f>AVERAGE(B850:B899)</f>
        <v>251.63759999999991</v>
      </c>
      <c r="D899" s="9">
        <f>AVERAGE(B700:B899)</f>
        <v>218.48260000000036</v>
      </c>
      <c r="E899" s="7">
        <f>IF(B898=0,0,(B899-B898)/B898)</f>
        <v>1.23748018098167E-3</v>
      </c>
      <c r="F899">
        <f>IF(C899&gt;D899,1,0)</f>
        <v>1</v>
      </c>
      <c r="G899" t="str">
        <f>IF(F899&gt;F898,"BUY",IF(F899&lt;F898,"SELL","HOLD"))</f>
        <v>HOLD</v>
      </c>
      <c r="H899" s="7">
        <f>F898*E899</f>
        <v>1.23748018098167E-3</v>
      </c>
      <c r="I899" s="12">
        <f>I898*(1+E899)</f>
        <v>1.4600462414707061</v>
      </c>
      <c r="J899" s="12">
        <f>J898*(1+H899)</f>
        <v>1.562565695210812</v>
      </c>
      <c r="K899" s="7">
        <f>I899/MAX(I$2:I899)-1</f>
        <v>-1.9985616412429019E-2</v>
      </c>
      <c r="L899" s="7">
        <f>J899/MAX(J$2:J899)-1</f>
        <v>0</v>
      </c>
    </row>
    <row r="900" spans="1:12" x14ac:dyDescent="0.25">
      <c r="A900" s="1">
        <v>45090</v>
      </c>
      <c r="B900" s="9">
        <v>258.91000000000003</v>
      </c>
      <c r="C900" s="9">
        <f>AVERAGE(B851:B900)</f>
        <v>251.95139999999992</v>
      </c>
      <c r="D900" s="9">
        <f>AVERAGE(B701:B900)</f>
        <v>218.77830000000037</v>
      </c>
      <c r="E900" s="7">
        <f>IF(B899=0,0,(B900-B899)/B899)</f>
        <v>0</v>
      </c>
      <c r="F900">
        <f>IF(C900&gt;D900,1,0)</f>
        <v>1</v>
      </c>
      <c r="G900" t="str">
        <f>IF(F900&gt;F899,"BUY",IF(F900&lt;F899,"SELL","HOLD"))</f>
        <v>HOLD</v>
      </c>
      <c r="H900" s="7">
        <f>F899*E900</f>
        <v>0</v>
      </c>
      <c r="I900" s="12">
        <f>I899*(1+E900)</f>
        <v>1.4600462414707061</v>
      </c>
      <c r="J900" s="12">
        <f>J899*(1+H900)</f>
        <v>1.562565695210812</v>
      </c>
      <c r="K900" s="7">
        <f>I900/MAX(I$2:I900)-1</f>
        <v>-1.9985616412429019E-2</v>
      </c>
      <c r="L900" s="7">
        <f>J900/MAX(J$2:J900)-1</f>
        <v>0</v>
      </c>
    </row>
    <row r="901" spans="1:12" x14ac:dyDescent="0.25">
      <c r="A901" s="1">
        <v>45091</v>
      </c>
      <c r="B901" s="9">
        <v>256.57</v>
      </c>
      <c r="C901" s="9">
        <f>AVERAGE(B852:B901)</f>
        <v>252.24559999999991</v>
      </c>
      <c r="D901" s="9">
        <f>AVERAGE(B702:B901)</f>
        <v>219.06565000000035</v>
      </c>
      <c r="E901" s="7">
        <f>IF(B900=0,0,(B901-B900)/B900)</f>
        <v>-9.0378896141517576E-3</v>
      </c>
      <c r="F901">
        <f>IF(C901&gt;D901,1,0)</f>
        <v>1</v>
      </c>
      <c r="G901" t="str">
        <f>IF(F901&gt;F900,"BUY",IF(F901&lt;F900,"SELL","HOLD"))</f>
        <v>HOLD</v>
      </c>
      <c r="H901" s="7">
        <f>F900*E901</f>
        <v>-9.0378896141517576E-3</v>
      </c>
      <c r="I901" s="12">
        <f>I900*(1+E901)</f>
        <v>1.4468505047087366</v>
      </c>
      <c r="J901" s="12">
        <f>J900*(1+H901)</f>
        <v>1.5484433989426365</v>
      </c>
      <c r="K901" s="7">
        <f>I901/MAX(I$2:I901)-1</f>
        <v>-2.8842878231574498E-2</v>
      </c>
      <c r="L901" s="7">
        <f>J901/MAX(J$2:J901)-1</f>
        <v>-9.0378896141518617E-3</v>
      </c>
    </row>
    <row r="902" spans="1:12" x14ac:dyDescent="0.25">
      <c r="A902" s="1">
        <v>45092</v>
      </c>
      <c r="B902" s="9">
        <v>257.92</v>
      </c>
      <c r="C902" s="9">
        <f>AVERAGE(B853:B902)</f>
        <v>252.59899999999993</v>
      </c>
      <c r="D902" s="9">
        <f>AVERAGE(B703:B902)</f>
        <v>219.36815000000036</v>
      </c>
      <c r="E902" s="7">
        <f>IF(B901=0,0,(B902-B901)/B901)</f>
        <v>5.2617219472269666E-3</v>
      </c>
      <c r="F902">
        <f>IF(C902&gt;D902,1,0)</f>
        <v>1</v>
      </c>
      <c r="G902" t="str">
        <f>IF(F902&gt;F901,"BUY",IF(F902&lt;F901,"SELL","HOLD"))</f>
        <v>HOLD</v>
      </c>
      <c r="H902" s="7">
        <f>F901*E902</f>
        <v>5.2617219472269666E-3</v>
      </c>
      <c r="I902" s="12">
        <f>I901*(1+E902)</f>
        <v>1.4544634297637191</v>
      </c>
      <c r="J902" s="12">
        <f>J901*(1+H902)</f>
        <v>1.5565908775588919</v>
      </c>
      <c r="K902" s="7">
        <f>I902/MAX(I$2:I902)-1</f>
        <v>-2.3732919489759752E-2</v>
      </c>
      <c r="L902" s="7">
        <f>J902/MAX(J$2:J902)-1</f>
        <v>-3.8237225290641552E-3</v>
      </c>
    </row>
    <row r="903" spans="1:12" x14ac:dyDescent="0.25">
      <c r="A903" s="1">
        <v>45093</v>
      </c>
      <c r="B903" s="9">
        <v>256.91000000000003</v>
      </c>
      <c r="C903" s="9">
        <f>AVERAGE(B854:B903)</f>
        <v>252.96039999999991</v>
      </c>
      <c r="D903" s="9">
        <f>AVERAGE(B704:B903)</f>
        <v>219.65065000000038</v>
      </c>
      <c r="E903" s="7">
        <f>IF(B902=0,0,(B903-B902)/B902)</f>
        <v>-3.9159429280396663E-3</v>
      </c>
      <c r="F903">
        <f>IF(C903&gt;D903,1,0)</f>
        <v>1</v>
      </c>
      <c r="G903" t="str">
        <f>IF(F903&gt;F902,"BUY",IF(F903&lt;F902,"SELL","HOLD"))</f>
        <v>HOLD</v>
      </c>
      <c r="H903" s="7">
        <f>F902*E903</f>
        <v>-3.9159429280396663E-3</v>
      </c>
      <c r="I903" s="12">
        <f>I902*(1+E903)</f>
        <v>1.4487678339818435</v>
      </c>
      <c r="J903" s="12">
        <f>J902*(1+H903)</f>
        <v>1.5504953565200641</v>
      </c>
      <c r="K903" s="7">
        <f>I903/MAX(I$2:I903)-1</f>
        <v>-2.7555925659561775E-2</v>
      </c>
      <c r="L903" s="7">
        <f>J903/MAX(J$2:J903)-1</f>
        <v>-7.7246919779073719E-3</v>
      </c>
    </row>
    <row r="904" spans="1:12" x14ac:dyDescent="0.25">
      <c r="A904" s="1">
        <v>45096</v>
      </c>
      <c r="B904" s="9">
        <v>257.2</v>
      </c>
      <c r="C904" s="9">
        <f>AVERAGE(B855:B904)</f>
        <v>253.36039999999994</v>
      </c>
      <c r="D904" s="9">
        <f>AVERAGE(B705:B904)</f>
        <v>219.94580000000033</v>
      </c>
      <c r="E904" s="7">
        <f>IF(B903=0,0,(B904-B903)/B903)</f>
        <v>1.1287999688605489E-3</v>
      </c>
      <c r="F904">
        <f>IF(C904&gt;D904,1,0)</f>
        <v>1</v>
      </c>
      <c r="G904" t="str">
        <f>IF(F904&gt;F903,"BUY",IF(F904&lt;F903,"SELL","HOLD"))</f>
        <v>HOLD</v>
      </c>
      <c r="H904" s="7">
        <f>F903*E904</f>
        <v>1.1287999688605489E-3</v>
      </c>
      <c r="I904" s="12">
        <f>I903*(1+E904)</f>
        <v>1.4504032030677283</v>
      </c>
      <c r="J904" s="12">
        <f>J903*(1+H904)</f>
        <v>1.5522455556302224</v>
      </c>
      <c r="K904" s="7">
        <f>I904/MAX(I$2:I904)-1</f>
        <v>-2.6458230818727668E-2</v>
      </c>
      <c r="L904" s="7">
        <f>J904/MAX(J$2:J904)-1</f>
        <v>-6.6046116411109246E-3</v>
      </c>
    </row>
    <row r="905" spans="1:12" x14ac:dyDescent="0.25">
      <c r="A905" s="1">
        <v>45097</v>
      </c>
      <c r="B905" s="9">
        <v>258.91000000000003</v>
      </c>
      <c r="C905" s="9">
        <f>AVERAGE(B856:B905)</f>
        <v>253.72299999999993</v>
      </c>
      <c r="D905" s="9">
        <f>AVERAGE(B706:B905)</f>
        <v>220.27100000000038</v>
      </c>
      <c r="E905" s="7">
        <f>IF(B904=0,0,(B905-B904)/B904)</f>
        <v>6.6485225505444655E-3</v>
      </c>
      <c r="F905">
        <f>IF(C905&gt;D905,1,0)</f>
        <v>1</v>
      </c>
      <c r="G905" t="str">
        <f>IF(F905&gt;F904,"BUY",IF(F905&lt;F904,"SELL","HOLD"))</f>
        <v>HOLD</v>
      </c>
      <c r="H905" s="7">
        <f>F904*E905</f>
        <v>6.6485225505444655E-3</v>
      </c>
      <c r="I905" s="12">
        <f>I904*(1+E905)</f>
        <v>1.4600462414707058</v>
      </c>
      <c r="J905" s="12">
        <f>J904*(1+H905)</f>
        <v>1.5625656952108122</v>
      </c>
      <c r="K905" s="7">
        <f>I905/MAX(I$2:I905)-1</f>
        <v>-1.998561641242913E-2</v>
      </c>
      <c r="L905" s="7">
        <f>J905/MAX(J$2:J905)-1</f>
        <v>0</v>
      </c>
    </row>
    <row r="906" spans="1:12" x14ac:dyDescent="0.25">
      <c r="A906" s="1">
        <v>45098</v>
      </c>
      <c r="B906" s="9">
        <v>258.91000000000003</v>
      </c>
      <c r="C906" s="9">
        <f>AVERAGE(B857:B906)</f>
        <v>253.99959999999993</v>
      </c>
      <c r="D906" s="9">
        <f>AVERAGE(B707:B906)</f>
        <v>220.61940000000038</v>
      </c>
      <c r="E906" s="7">
        <f>IF(B905=0,0,(B906-B905)/B905)</f>
        <v>0</v>
      </c>
      <c r="F906">
        <f>IF(C906&gt;D906,1,0)</f>
        <v>1</v>
      </c>
      <c r="G906" t="str">
        <f>IF(F906&gt;F905,"BUY",IF(F906&lt;F905,"SELL","HOLD"))</f>
        <v>HOLD</v>
      </c>
      <c r="H906" s="7">
        <f>F905*E906</f>
        <v>0</v>
      </c>
      <c r="I906" s="12">
        <f>I905*(1+E906)</f>
        <v>1.4600462414707058</v>
      </c>
      <c r="J906" s="12">
        <f>J905*(1+H906)</f>
        <v>1.5625656952108122</v>
      </c>
      <c r="K906" s="7">
        <f>I906/MAX(I$2:I906)-1</f>
        <v>-1.998561641242913E-2</v>
      </c>
      <c r="L906" s="7">
        <f>J906/MAX(J$2:J906)-1</f>
        <v>0</v>
      </c>
    </row>
    <row r="907" spans="1:12" x14ac:dyDescent="0.25">
      <c r="A907" s="1">
        <v>45099</v>
      </c>
      <c r="B907" s="9">
        <v>258.91000000000003</v>
      </c>
      <c r="C907" s="9">
        <f>AVERAGE(B858:B907)</f>
        <v>254.30579999999995</v>
      </c>
      <c r="D907" s="9">
        <f>AVERAGE(B708:B907)</f>
        <v>220.95980000000043</v>
      </c>
      <c r="E907" s="7">
        <f>IF(B906=0,0,(B907-B906)/B906)</f>
        <v>0</v>
      </c>
      <c r="F907">
        <f>IF(C907&gt;D907,1,0)</f>
        <v>1</v>
      </c>
      <c r="G907" t="str">
        <f>IF(F907&gt;F906,"BUY",IF(F907&lt;F906,"SELL","HOLD"))</f>
        <v>HOLD</v>
      </c>
      <c r="H907" s="7">
        <f>F906*E907</f>
        <v>0</v>
      </c>
      <c r="I907" s="12">
        <f>I906*(1+E907)</f>
        <v>1.4600462414707058</v>
      </c>
      <c r="J907" s="12">
        <f>J906*(1+H907)</f>
        <v>1.5625656952108122</v>
      </c>
      <c r="K907" s="7">
        <f>I907/MAX(I$2:I907)-1</f>
        <v>-1.998561641242913E-2</v>
      </c>
      <c r="L907" s="7">
        <f>J907/MAX(J$2:J907)-1</f>
        <v>0</v>
      </c>
    </row>
    <row r="908" spans="1:12" x14ac:dyDescent="0.25">
      <c r="A908" s="1">
        <v>45100</v>
      </c>
      <c r="B908" s="9">
        <v>254.89</v>
      </c>
      <c r="C908" s="9">
        <f>AVERAGE(B859:B908)</f>
        <v>254.57639999999992</v>
      </c>
      <c r="D908" s="9">
        <f>AVERAGE(B709:B908)</f>
        <v>221.2990000000004</v>
      </c>
      <c r="E908" s="7">
        <f>IF(B907=0,0,(B908-B907)/B907)</f>
        <v>-1.5526630875593984E-2</v>
      </c>
      <c r="F908">
        <f>IF(C908&gt;D908,1,0)</f>
        <v>1</v>
      </c>
      <c r="G908" t="str">
        <f>IF(F908&gt;F907,"BUY",IF(F908&lt;F907,"SELL","HOLD"))</f>
        <v>HOLD</v>
      </c>
      <c r="H908" s="7">
        <f>F907*E908</f>
        <v>-1.5526630875593984E-2</v>
      </c>
      <c r="I908" s="12">
        <f>I907*(1+E908)</f>
        <v>1.4373766424180918</v>
      </c>
      <c r="J908" s="12">
        <f>J907*(1+H908)</f>
        <v>1.538304314442408</v>
      </c>
      <c r="K908" s="7">
        <f>I908/MAX(I$2:I908)-1</f>
        <v>-3.5201937999166155E-2</v>
      </c>
      <c r="L908" s="7">
        <f>J908/MAX(J$2:J908)-1</f>
        <v>-1.5526630875594027E-2</v>
      </c>
    </row>
    <row r="909" spans="1:12" x14ac:dyDescent="0.25">
      <c r="A909" s="1">
        <v>45103</v>
      </c>
      <c r="B909" s="9">
        <v>257.38</v>
      </c>
      <c r="C909" s="9">
        <f>AVERAGE(B860:B909)</f>
        <v>254.86579999999992</v>
      </c>
      <c r="D909" s="9">
        <f>AVERAGE(B710:B909)</f>
        <v>221.62660000000039</v>
      </c>
      <c r="E909" s="7">
        <f>IF(B908=0,0,(B909-B908)/B908)</f>
        <v>9.7689199262427293E-3</v>
      </c>
      <c r="F909">
        <f>IF(C909&gt;D909,1,0)</f>
        <v>1</v>
      </c>
      <c r="G909" t="str">
        <f>IF(F909&gt;F908,"BUY",IF(F909&lt;F908,"SELL","HOLD"))</f>
        <v>HOLD</v>
      </c>
      <c r="H909" s="7">
        <f>F908*E909</f>
        <v>9.7689199262427293E-3</v>
      </c>
      <c r="I909" s="12">
        <f>I908*(1+E909)</f>
        <v>1.4514182597417258</v>
      </c>
      <c r="J909" s="12">
        <f>J908*(1+H909)</f>
        <v>1.5533318861123897</v>
      </c>
      <c r="K909" s="7">
        <f>I909/MAX(I$2:I909)-1</f>
        <v>-2.5776902986485828E-2</v>
      </c>
      <c r="L909" s="7">
        <f>J909/MAX(J$2:J909)-1</f>
        <v>-5.90938936309926E-3</v>
      </c>
    </row>
    <row r="910" spans="1:12" x14ac:dyDescent="0.25">
      <c r="A910" s="1">
        <v>45104</v>
      </c>
      <c r="B910" s="9">
        <v>258.91000000000003</v>
      </c>
      <c r="C910" s="9">
        <f>AVERAGE(B861:B910)</f>
        <v>255.21399999999994</v>
      </c>
      <c r="D910" s="9">
        <f>AVERAGE(B711:B910)</f>
        <v>221.99240000000043</v>
      </c>
      <c r="E910" s="7">
        <f>IF(B909=0,0,(B910-B909)/B909)</f>
        <v>5.9445178335536157E-3</v>
      </c>
      <c r="F910">
        <f>IF(C910&gt;D910,1,0)</f>
        <v>1</v>
      </c>
      <c r="G910" t="str">
        <f>IF(F910&gt;F909,"BUY",IF(F910&lt;F909,"SELL","HOLD"))</f>
        <v>HOLD</v>
      </c>
      <c r="H910" s="7">
        <f>F909*E910</f>
        <v>5.9445178335536157E-3</v>
      </c>
      <c r="I910" s="12">
        <f>I909*(1+E910)</f>
        <v>1.4600462414707056</v>
      </c>
      <c r="J910" s="12">
        <f>J909*(1+H910)</f>
        <v>1.5625656952108122</v>
      </c>
      <c r="K910" s="7">
        <f>I910/MAX(I$2:I910)-1</f>
        <v>-1.9985616412429352E-2</v>
      </c>
      <c r="L910" s="7">
        <f>J910/MAX(J$2:J910)-1</f>
        <v>0</v>
      </c>
    </row>
    <row r="911" spans="1:12" x14ac:dyDescent="0.25">
      <c r="A911" s="1">
        <v>45105</v>
      </c>
      <c r="B911" s="9">
        <v>258.91000000000003</v>
      </c>
      <c r="C911" s="9">
        <f>AVERAGE(B862:B911)</f>
        <v>255.52179999999993</v>
      </c>
      <c r="D911" s="9">
        <f>AVERAGE(B712:B911)</f>
        <v>222.33510000000041</v>
      </c>
      <c r="E911" s="7">
        <f>IF(B910=0,0,(B911-B910)/B910)</f>
        <v>0</v>
      </c>
      <c r="F911">
        <f>IF(C911&gt;D911,1,0)</f>
        <v>1</v>
      </c>
      <c r="G911" t="str">
        <f>IF(F911&gt;F910,"BUY",IF(F911&lt;F910,"SELL","HOLD"))</f>
        <v>HOLD</v>
      </c>
      <c r="H911" s="7">
        <f>F910*E911</f>
        <v>0</v>
      </c>
      <c r="I911" s="12">
        <f>I910*(1+E911)</f>
        <v>1.4600462414707056</v>
      </c>
      <c r="J911" s="12">
        <f>J910*(1+H911)</f>
        <v>1.5625656952108122</v>
      </c>
      <c r="K911" s="7">
        <f>I911/MAX(I$2:I911)-1</f>
        <v>-1.9985616412429352E-2</v>
      </c>
      <c r="L911" s="7">
        <f>J911/MAX(J$2:J911)-1</f>
        <v>0</v>
      </c>
    </row>
    <row r="912" spans="1:12" x14ac:dyDescent="0.25">
      <c r="A912" s="1">
        <v>45106</v>
      </c>
      <c r="B912" s="9">
        <v>258.16000000000003</v>
      </c>
      <c r="C912" s="9">
        <f>AVERAGE(B863:B912)</f>
        <v>255.79859999999994</v>
      </c>
      <c r="D912" s="9">
        <f>AVERAGE(B713:B912)</f>
        <v>222.67165000000045</v>
      </c>
      <c r="E912" s="7">
        <f>IF(B911=0,0,(B912-B911)/B911)</f>
        <v>-2.8967594917152675E-3</v>
      </c>
      <c r="F912">
        <f>IF(C912&gt;D912,1,0)</f>
        <v>1</v>
      </c>
      <c r="G912" t="str">
        <f>IF(F912&gt;F911,"BUY",IF(F912&lt;F911,"SELL","HOLD"))</f>
        <v>HOLD</v>
      </c>
      <c r="H912" s="7">
        <f>F911*E912</f>
        <v>-2.8967594917152675E-3</v>
      </c>
      <c r="I912" s="12">
        <f>I911*(1+E912)</f>
        <v>1.455816838662382</v>
      </c>
      <c r="J912" s="12">
        <f>J911*(1+H912)</f>
        <v>1.5580393182017815</v>
      </c>
      <c r="K912" s="7">
        <f>I912/MAX(I$2:I912)-1</f>
        <v>-2.2824482380104261E-2</v>
      </c>
      <c r="L912" s="7">
        <f>J912/MAX(J$2:J912)-1</f>
        <v>-2.8967594917153061E-3</v>
      </c>
    </row>
    <row r="913" spans="1:12" x14ac:dyDescent="0.25">
      <c r="A913" s="1">
        <v>45107</v>
      </c>
      <c r="B913" s="9">
        <v>258.91000000000003</v>
      </c>
      <c r="C913" s="9">
        <f>AVERAGE(B864:B913)</f>
        <v>256.17539999999991</v>
      </c>
      <c r="D913" s="9">
        <f>AVERAGE(B714:B913)</f>
        <v>223.01390000000046</v>
      </c>
      <c r="E913" s="7">
        <f>IF(B912=0,0,(B913-B912)/B912)</f>
        <v>2.9051750852184689E-3</v>
      </c>
      <c r="F913">
        <f>IF(C913&gt;D913,1,0)</f>
        <v>1</v>
      </c>
      <c r="G913" t="str">
        <f>IF(F913&gt;F912,"BUY",IF(F913&lt;F912,"SELL","HOLD"))</f>
        <v>HOLD</v>
      </c>
      <c r="H913" s="7">
        <f>F912*E913</f>
        <v>2.9051750852184689E-3</v>
      </c>
      <c r="I913" s="12">
        <f>I912*(1+E913)</f>
        <v>1.4600462414707054</v>
      </c>
      <c r="J913" s="12">
        <f>J912*(1+H913)</f>
        <v>1.5625656952108122</v>
      </c>
      <c r="K913" s="7">
        <f>I913/MAX(I$2:I913)-1</f>
        <v>-1.9985616412429463E-2</v>
      </c>
      <c r="L913" s="7">
        <f>J913/MAX(J$2:J913)-1</f>
        <v>0</v>
      </c>
    </row>
    <row r="914" spans="1:12" x14ac:dyDescent="0.25">
      <c r="A914" s="1">
        <v>45110</v>
      </c>
      <c r="B914" s="9">
        <v>258.91000000000003</v>
      </c>
      <c r="C914" s="9">
        <f>AVERAGE(B865:B914)</f>
        <v>256.45919999999995</v>
      </c>
      <c r="D914" s="9">
        <f>AVERAGE(B715:B914)</f>
        <v>223.3645000000005</v>
      </c>
      <c r="E914" s="7">
        <f>IF(B913=0,0,(B914-B913)/B913)</f>
        <v>0</v>
      </c>
      <c r="F914">
        <f>IF(C914&gt;D914,1,0)</f>
        <v>1</v>
      </c>
      <c r="G914" t="str">
        <f>IF(F914&gt;F913,"BUY",IF(F914&lt;F913,"SELL","HOLD"))</f>
        <v>HOLD</v>
      </c>
      <c r="H914" s="7">
        <f>F913*E914</f>
        <v>0</v>
      </c>
      <c r="I914" s="12">
        <f>I913*(1+E914)</f>
        <v>1.4600462414707054</v>
      </c>
      <c r="J914" s="12">
        <f>J913*(1+H914)</f>
        <v>1.5625656952108122</v>
      </c>
      <c r="K914" s="7">
        <f>I914/MAX(I$2:I914)-1</f>
        <v>-1.9985616412429463E-2</v>
      </c>
      <c r="L914" s="7">
        <f>J914/MAX(J$2:J914)-1</f>
        <v>0</v>
      </c>
    </row>
    <row r="915" spans="1:12" x14ac:dyDescent="0.25">
      <c r="A915" s="1">
        <v>45111</v>
      </c>
      <c r="B915" s="9">
        <v>258.91000000000003</v>
      </c>
      <c r="C915" s="9">
        <f>AVERAGE(B866:B915)</f>
        <v>256.63359999999989</v>
      </c>
      <c r="D915" s="9">
        <f>AVERAGE(B716:B915)</f>
        <v>223.71000000000052</v>
      </c>
      <c r="E915" s="7">
        <f>IF(B914=0,0,(B915-B914)/B914)</f>
        <v>0</v>
      </c>
      <c r="F915">
        <f>IF(C915&gt;D915,1,0)</f>
        <v>1</v>
      </c>
      <c r="G915" t="str">
        <f>IF(F915&gt;F914,"BUY",IF(F915&lt;F914,"SELL","HOLD"))</f>
        <v>HOLD</v>
      </c>
      <c r="H915" s="7">
        <f>F914*E915</f>
        <v>0</v>
      </c>
      <c r="I915" s="12">
        <f>I914*(1+E915)</f>
        <v>1.4600462414707054</v>
      </c>
      <c r="J915" s="12">
        <f>J914*(1+H915)</f>
        <v>1.5625656952108122</v>
      </c>
      <c r="K915" s="7">
        <f>I915/MAX(I$2:I915)-1</f>
        <v>-1.9985616412429463E-2</v>
      </c>
      <c r="L915" s="7">
        <f>J915/MAX(J$2:J915)-1</f>
        <v>0</v>
      </c>
    </row>
    <row r="916" spans="1:12" x14ac:dyDescent="0.25">
      <c r="A916" s="1">
        <v>45112</v>
      </c>
      <c r="B916" s="9">
        <v>258.91000000000003</v>
      </c>
      <c r="C916" s="9">
        <f>AVERAGE(B867:B916)</f>
        <v>256.84099999999989</v>
      </c>
      <c r="D916" s="9">
        <f>AVERAGE(B717:B916)</f>
        <v>224.05660000000054</v>
      </c>
      <c r="E916" s="7">
        <f>IF(B915=0,0,(B916-B915)/B915)</f>
        <v>0</v>
      </c>
      <c r="F916">
        <f>IF(C916&gt;D916,1,0)</f>
        <v>1</v>
      </c>
      <c r="G916" t="str">
        <f>IF(F916&gt;F915,"BUY",IF(F916&lt;F915,"SELL","HOLD"))</f>
        <v>HOLD</v>
      </c>
      <c r="H916" s="7">
        <f>F915*E916</f>
        <v>0</v>
      </c>
      <c r="I916" s="12">
        <f>I915*(1+E916)</f>
        <v>1.4600462414707054</v>
      </c>
      <c r="J916" s="12">
        <f>J915*(1+H916)</f>
        <v>1.5625656952108122</v>
      </c>
      <c r="K916" s="7">
        <f>I916/MAX(I$2:I916)-1</f>
        <v>-1.9985616412429463E-2</v>
      </c>
      <c r="L916" s="7">
        <f>J916/MAX(J$2:J916)-1</f>
        <v>0</v>
      </c>
    </row>
    <row r="917" spans="1:12" x14ac:dyDescent="0.25">
      <c r="A917" s="1">
        <v>45113</v>
      </c>
      <c r="B917" s="9">
        <v>258.91000000000003</v>
      </c>
      <c r="C917" s="9">
        <f>AVERAGE(B868:B917)</f>
        <v>257.06739999999991</v>
      </c>
      <c r="D917" s="9">
        <f>AVERAGE(B718:B917)</f>
        <v>224.38805000000056</v>
      </c>
      <c r="E917" s="7">
        <f>IF(B916=0,0,(B917-B916)/B916)</f>
        <v>0</v>
      </c>
      <c r="F917">
        <f>IF(C917&gt;D917,1,0)</f>
        <v>1</v>
      </c>
      <c r="G917" t="str">
        <f>IF(F917&gt;F916,"BUY",IF(F917&lt;F916,"SELL","HOLD"))</f>
        <v>HOLD</v>
      </c>
      <c r="H917" s="7">
        <f>F916*E917</f>
        <v>0</v>
      </c>
      <c r="I917" s="12">
        <f>I916*(1+E917)</f>
        <v>1.4600462414707054</v>
      </c>
      <c r="J917" s="12">
        <f>J916*(1+H917)</f>
        <v>1.5625656952108122</v>
      </c>
      <c r="K917" s="7">
        <f>I917/MAX(I$2:I917)-1</f>
        <v>-1.9985616412429463E-2</v>
      </c>
      <c r="L917" s="7">
        <f>J917/MAX(J$2:J917)-1</f>
        <v>0</v>
      </c>
    </row>
    <row r="918" spans="1:12" x14ac:dyDescent="0.25">
      <c r="A918" s="1">
        <v>45114</v>
      </c>
      <c r="B918" s="9">
        <v>258.91000000000003</v>
      </c>
      <c r="C918" s="9">
        <f>AVERAGE(B869:B918)</f>
        <v>257.2727999999999</v>
      </c>
      <c r="D918" s="9">
        <f>AVERAGE(B719:B918)</f>
        <v>224.71845000000056</v>
      </c>
      <c r="E918" s="7">
        <f>IF(B917=0,0,(B918-B917)/B917)</f>
        <v>0</v>
      </c>
      <c r="F918">
        <f>IF(C918&gt;D918,1,0)</f>
        <v>1</v>
      </c>
      <c r="G918" t="str">
        <f>IF(F918&gt;F917,"BUY",IF(F918&lt;F917,"SELL","HOLD"))</f>
        <v>HOLD</v>
      </c>
      <c r="H918" s="7">
        <f>F917*E918</f>
        <v>0</v>
      </c>
      <c r="I918" s="12">
        <f>I917*(1+E918)</f>
        <v>1.4600462414707054</v>
      </c>
      <c r="J918" s="12">
        <f>J917*(1+H918)</f>
        <v>1.5625656952108122</v>
      </c>
      <c r="K918" s="7">
        <f>I918/MAX(I$2:I918)-1</f>
        <v>-1.9985616412429463E-2</v>
      </c>
      <c r="L918" s="7">
        <f>J918/MAX(J$2:J918)-1</f>
        <v>0</v>
      </c>
    </row>
    <row r="919" spans="1:12" x14ac:dyDescent="0.25">
      <c r="A919" s="1">
        <v>45117</v>
      </c>
      <c r="B919" s="9">
        <v>258.91000000000003</v>
      </c>
      <c r="C919" s="9">
        <f>AVERAGE(B870:B919)</f>
        <v>257.45439999999991</v>
      </c>
      <c r="D919" s="9">
        <f>AVERAGE(B720:B919)</f>
        <v>225.04725000000056</v>
      </c>
      <c r="E919" s="7">
        <f>IF(B918=0,0,(B919-B918)/B918)</f>
        <v>0</v>
      </c>
      <c r="F919">
        <f>IF(C919&gt;D919,1,0)</f>
        <v>1</v>
      </c>
      <c r="G919" t="str">
        <f>IF(F919&gt;F918,"BUY",IF(F919&lt;F918,"SELL","HOLD"))</f>
        <v>HOLD</v>
      </c>
      <c r="H919" s="7">
        <f>F918*E919</f>
        <v>0</v>
      </c>
      <c r="I919" s="12">
        <f>I918*(1+E919)</f>
        <v>1.4600462414707054</v>
      </c>
      <c r="J919" s="12">
        <f>J918*(1+H919)</f>
        <v>1.5625656952108122</v>
      </c>
      <c r="K919" s="7">
        <f>I919/MAX(I$2:I919)-1</f>
        <v>-1.9985616412429463E-2</v>
      </c>
      <c r="L919" s="7">
        <f>J919/MAX(J$2:J919)-1</f>
        <v>0</v>
      </c>
    </row>
    <row r="920" spans="1:12" x14ac:dyDescent="0.25">
      <c r="A920" s="1">
        <v>45118</v>
      </c>
      <c r="B920" s="9">
        <v>258.06</v>
      </c>
      <c r="C920" s="9">
        <f>AVERAGE(B871:B920)</f>
        <v>257.57539999999989</v>
      </c>
      <c r="D920" s="9">
        <f>AVERAGE(B721:B920)</f>
        <v>225.37770000000054</v>
      </c>
      <c r="E920" s="7">
        <f>IF(B919=0,0,(B920-B919)/B919)</f>
        <v>-3.2829940906107242E-3</v>
      </c>
      <c r="F920">
        <f>IF(C920&gt;D920,1,0)</f>
        <v>1</v>
      </c>
      <c r="G920" t="str">
        <f>IF(F920&gt;F919,"BUY",IF(F920&lt;F919,"SELL","HOLD"))</f>
        <v>HOLD</v>
      </c>
      <c r="H920" s="7">
        <f>F919*E920</f>
        <v>-3.2829940906107242E-3</v>
      </c>
      <c r="I920" s="12">
        <f>I919*(1+E920)</f>
        <v>1.4552529182879386</v>
      </c>
      <c r="J920" s="12">
        <f>J919*(1+H920)</f>
        <v>1.557435801267244</v>
      </c>
      <c r="K920" s="7">
        <f>I920/MAX(I$2:I920)-1</f>
        <v>-2.3202997842461048E-2</v>
      </c>
      <c r="L920" s="7">
        <f>J920/MAX(J$2:J920)-1</f>
        <v>-3.2829940906107247E-3</v>
      </c>
    </row>
    <row r="921" spans="1:12" x14ac:dyDescent="0.25">
      <c r="A921" s="1">
        <v>45119</v>
      </c>
      <c r="B921" s="9">
        <v>258.88</v>
      </c>
      <c r="C921" s="9">
        <f>AVERAGE(B872:B921)</f>
        <v>257.58719999999988</v>
      </c>
      <c r="D921" s="9">
        <f>AVERAGE(B722:B921)</f>
        <v>225.71360000000055</v>
      </c>
      <c r="E921" s="7">
        <f>IF(B920=0,0,(B921-B920)/B920)</f>
        <v>3.1775556072230998E-3</v>
      </c>
      <c r="F921">
        <f>IF(C921&gt;D921,1,0)</f>
        <v>1</v>
      </c>
      <c r="G921" t="str">
        <f>IF(F921&gt;F920,"BUY",IF(F921&lt;F920,"SELL","HOLD"))</f>
        <v>HOLD</v>
      </c>
      <c r="H921" s="7">
        <f>F920*E921</f>
        <v>3.1775556072230998E-3</v>
      </c>
      <c r="I921" s="12">
        <f>I920*(1+E921)</f>
        <v>1.4598770653583721</v>
      </c>
      <c r="J921" s="12">
        <f>J920*(1+H921)</f>
        <v>1.5623846401304506</v>
      </c>
      <c r="K921" s="7">
        <f>I921/MAX(I$2:I921)-1</f>
        <v>-2.0099171051136677E-2</v>
      </c>
      <c r="L921" s="7">
        <f>J921/MAX(J$2:J921)-1</f>
        <v>-1.1587037966886982E-4</v>
      </c>
    </row>
    <row r="922" spans="1:12" x14ac:dyDescent="0.25">
      <c r="A922" s="1">
        <v>45120</v>
      </c>
      <c r="B922" s="9">
        <v>258.91000000000003</v>
      </c>
      <c r="C922" s="9">
        <f>AVERAGE(B873:B922)</f>
        <v>257.60639999999984</v>
      </c>
      <c r="D922" s="9">
        <f>AVERAGE(B723:B922)</f>
        <v>226.04580000000055</v>
      </c>
      <c r="E922" s="7">
        <f>IF(B921=0,0,(B922-B921)/B921)</f>
        <v>1.1588380716945905E-4</v>
      </c>
      <c r="F922">
        <f>IF(C922&gt;D922,1,0)</f>
        <v>1</v>
      </c>
      <c r="G922" t="str">
        <f>IF(F922&gt;F921,"BUY",IF(F922&lt;F921,"SELL","HOLD"))</f>
        <v>HOLD</v>
      </c>
      <c r="H922" s="7">
        <f>F921*E922</f>
        <v>1.1588380716945905E-4</v>
      </c>
      <c r="I922" s="12">
        <f>I921*(1+E922)</f>
        <v>1.4600462414707054</v>
      </c>
      <c r="J922" s="12">
        <f>J921*(1+H922)</f>
        <v>1.5625656952108122</v>
      </c>
      <c r="K922" s="7">
        <f>I922/MAX(I$2:I922)-1</f>
        <v>-1.9985616412429463E-2</v>
      </c>
      <c r="L922" s="7">
        <f>J922/MAX(J$2:J922)-1</f>
        <v>0</v>
      </c>
    </row>
    <row r="923" spans="1:12" x14ac:dyDescent="0.25">
      <c r="A923" s="1">
        <v>45121</v>
      </c>
      <c r="B923" s="9">
        <v>256.56</v>
      </c>
      <c r="C923" s="9">
        <f>AVERAGE(B874:B923)</f>
        <v>257.62379999999985</v>
      </c>
      <c r="D923" s="9">
        <f>AVERAGE(B724:B923)</f>
        <v>226.39150000000052</v>
      </c>
      <c r="E923" s="7">
        <f>IF(B922=0,0,(B923-B922)/B922)</f>
        <v>-9.0765130740412588E-3</v>
      </c>
      <c r="F923">
        <f>IF(C923&gt;D923,1,0)</f>
        <v>1</v>
      </c>
      <c r="G923" t="str">
        <f>IF(F923&gt;F922,"BUY",IF(F923&lt;F922,"SELL","HOLD"))</f>
        <v>HOLD</v>
      </c>
      <c r="H923" s="7">
        <f>F922*E923</f>
        <v>-9.0765130740412588E-3</v>
      </c>
      <c r="I923" s="12">
        <f>I922*(1+E923)</f>
        <v>1.4467941126712918</v>
      </c>
      <c r="J923" s="12">
        <f>J922*(1+H923)</f>
        <v>1.5483830472491831</v>
      </c>
      <c r="K923" s="7">
        <f>I923/MAX(I$2:I923)-1</f>
        <v>-2.8880729777810532E-2</v>
      </c>
      <c r="L923" s="7">
        <f>J923/MAX(J$2:J923)-1</f>
        <v>-9.0765130740411148E-3</v>
      </c>
    </row>
    <row r="924" spans="1:12" x14ac:dyDescent="0.25">
      <c r="A924" s="1">
        <v>45124</v>
      </c>
      <c r="B924" s="9">
        <v>257.20999999999998</v>
      </c>
      <c r="C924" s="9">
        <f>AVERAGE(B875:B924)</f>
        <v>257.73499999999984</v>
      </c>
      <c r="D924" s="9">
        <f>AVERAGE(B725:B924)</f>
        <v>226.76000000000056</v>
      </c>
      <c r="E924" s="7">
        <f>IF(B923=0,0,(B924-B923)/B923)</f>
        <v>2.5335204240722531E-3</v>
      </c>
      <c r="F924">
        <f>IF(C924&gt;D924,1,0)</f>
        <v>1</v>
      </c>
      <c r="G924" t="str">
        <f>IF(F924&gt;F923,"BUY",IF(F924&lt;F923,"SELL","HOLD"))</f>
        <v>HOLD</v>
      </c>
      <c r="H924" s="7">
        <f>F923*E924</f>
        <v>2.5335204240722531E-3</v>
      </c>
      <c r="I924" s="12">
        <f>I923*(1+E924)</f>
        <v>1.450459595105172</v>
      </c>
      <c r="J924" s="12">
        <f>J923*(1+H924)</f>
        <v>1.552305907323676</v>
      </c>
      <c r="K924" s="7">
        <f>I924/MAX(I$2:I924)-1</f>
        <v>-2.6420379272492411E-2</v>
      </c>
      <c r="L924" s="7">
        <f>J924/MAX(J$2:J924)-1</f>
        <v>-6.5659881812214493E-3</v>
      </c>
    </row>
    <row r="925" spans="1:12" x14ac:dyDescent="0.25">
      <c r="A925" s="1">
        <v>45125</v>
      </c>
      <c r="B925" s="9">
        <v>255.72</v>
      </c>
      <c r="C925" s="9">
        <f>AVERAGE(B876:B925)</f>
        <v>257.85639999999984</v>
      </c>
      <c r="D925" s="9">
        <f>AVERAGE(B726:B925)</f>
        <v>227.11135000000053</v>
      </c>
      <c r="E925" s="7">
        <f>IF(B924=0,0,(B925-B924)/B924)</f>
        <v>-5.7929318455735811E-3</v>
      </c>
      <c r="F925">
        <f>IF(C925&gt;D925,1,0)</f>
        <v>1</v>
      </c>
      <c r="G925" t="str">
        <f>IF(F925&gt;F924,"BUY",IF(F925&lt;F924,"SELL","HOLD"))</f>
        <v>HOLD</v>
      </c>
      <c r="H925" s="7">
        <f>F924*E925</f>
        <v>-5.7929318455735811E-3</v>
      </c>
      <c r="I925" s="12">
        <f>I924*(1+E925)</f>
        <v>1.4420571815259695</v>
      </c>
      <c r="J925" s="12">
        <f>J924*(1+H925)</f>
        <v>1.5433135049990687</v>
      </c>
      <c r="K925" s="7">
        <f>I925/MAX(I$2:I925)-1</f>
        <v>-3.2060259661606194E-2</v>
      </c>
      <c r="L925" s="7">
        <f>J925/MAX(J$2:J925)-1</f>
        <v>-1.2320883704762364E-2</v>
      </c>
    </row>
    <row r="926" spans="1:12" x14ac:dyDescent="0.25">
      <c r="A926" s="1">
        <v>45126</v>
      </c>
      <c r="B926" s="9">
        <v>258.91000000000003</v>
      </c>
      <c r="C926" s="9">
        <f>AVERAGE(B877:B926)</f>
        <v>258.03959999999984</v>
      </c>
      <c r="D926" s="9">
        <f>AVERAGE(B727:B926)</f>
        <v>227.47600000000054</v>
      </c>
      <c r="E926" s="7">
        <f>IF(B925=0,0,(B926-B925)/B925)</f>
        <v>1.2474581573596223E-2</v>
      </c>
      <c r="F926">
        <f>IF(C926&gt;D926,1,0)</f>
        <v>1</v>
      </c>
      <c r="G926" t="str">
        <f>IF(F926&gt;F925,"BUY",IF(F926&lt;F925,"SELL","HOLD"))</f>
        <v>HOLD</v>
      </c>
      <c r="H926" s="7">
        <f>F925*E926</f>
        <v>1.2474581573596223E-2</v>
      </c>
      <c r="I926" s="12">
        <f>I925*(1+E926)</f>
        <v>1.4600462414707056</v>
      </c>
      <c r="J926" s="12">
        <f>J925*(1+H926)</f>
        <v>1.5625656952108125</v>
      </c>
      <c r="K926" s="7">
        <f>I926/MAX(I$2:I926)-1</f>
        <v>-1.9985616412429352E-2</v>
      </c>
      <c r="L926" s="7">
        <f>J926/MAX(J$2:J926)-1</f>
        <v>0</v>
      </c>
    </row>
    <row r="927" spans="1:12" x14ac:dyDescent="0.25">
      <c r="A927" s="1">
        <v>45127</v>
      </c>
      <c r="B927" s="9">
        <v>255.27</v>
      </c>
      <c r="C927" s="9">
        <f>AVERAGE(B878:B927)</f>
        <v>258.03839999999985</v>
      </c>
      <c r="D927" s="9">
        <f>AVERAGE(B728:B927)</f>
        <v>227.82375000000056</v>
      </c>
      <c r="E927" s="7">
        <f>IF(B926=0,0,(B927-B926)/B926)</f>
        <v>-1.4058939399791489E-2</v>
      </c>
      <c r="F927">
        <f>IF(C927&gt;D927,1,0)</f>
        <v>1</v>
      </c>
      <c r="G927" t="str">
        <f>IF(F927&gt;F926,"BUY",IF(F927&lt;F926,"SELL","HOLD"))</f>
        <v>HOLD</v>
      </c>
      <c r="H927" s="7">
        <f>F926*E927</f>
        <v>-1.4058939399791489E-2</v>
      </c>
      <c r="I927" s="12">
        <f>I926*(1+E927)</f>
        <v>1.4395195398409755</v>
      </c>
      <c r="J927" s="12">
        <f>J926*(1+H927)</f>
        <v>1.5405976787936506</v>
      </c>
      <c r="K927" s="7">
        <f>I927/MAX(I$2:I927)-1</f>
        <v>-3.3763579242211073E-2</v>
      </c>
      <c r="L927" s="7">
        <f>J927/MAX(J$2:J927)-1</f>
        <v>-1.4058939399791415E-2</v>
      </c>
    </row>
    <row r="928" spans="1:12" x14ac:dyDescent="0.25">
      <c r="A928" s="1">
        <v>45128</v>
      </c>
      <c r="B928" s="9">
        <v>254.15</v>
      </c>
      <c r="C928" s="9">
        <f>AVERAGE(B879:B928)</f>
        <v>258.04259999999988</v>
      </c>
      <c r="D928" s="9">
        <f>AVERAGE(B729:B928)</f>
        <v>228.16495000000054</v>
      </c>
      <c r="E928" s="7">
        <f>IF(B927=0,0,(B928-B927)/B927)</f>
        <v>-4.3875112625847319E-3</v>
      </c>
      <c r="F928">
        <f>IF(C928&gt;D928,1,0)</f>
        <v>1</v>
      </c>
      <c r="G928" t="str">
        <f>IF(F928&gt;F927,"BUY",IF(F928&lt;F927,"SELL","HOLD"))</f>
        <v>HOLD</v>
      </c>
      <c r="H928" s="7">
        <f>F927*E928</f>
        <v>-4.3875112625847319E-3</v>
      </c>
      <c r="I928" s="12">
        <f>I927*(1+E928)</f>
        <v>1.4332036316472123</v>
      </c>
      <c r="J928" s="12">
        <f>J927*(1+H928)</f>
        <v>1.5338382891268316</v>
      </c>
      <c r="K928" s="7">
        <f>I928/MAX(I$2:I928)-1</f>
        <v>-3.8002952420605474E-2</v>
      </c>
      <c r="L928" s="7">
        <f>J928/MAX(J$2:J928)-1</f>
        <v>-1.8384766907419636E-2</v>
      </c>
    </row>
    <row r="929" spans="1:12" x14ac:dyDescent="0.25">
      <c r="A929" s="1">
        <v>45131</v>
      </c>
      <c r="B929" s="9">
        <v>255.42</v>
      </c>
      <c r="C929" s="9">
        <f>AVERAGE(B880:B929)</f>
        <v>258.05439999999987</v>
      </c>
      <c r="D929" s="9">
        <f>AVERAGE(B730:B929)</f>
        <v>228.50790000000052</v>
      </c>
      <c r="E929" s="7">
        <f>IF(B928=0,0,(B929-B928)/B928)</f>
        <v>4.9970489868187357E-3</v>
      </c>
      <c r="F929">
        <f>IF(C929&gt;D929,1,0)</f>
        <v>1</v>
      </c>
      <c r="G929" t="str">
        <f>IF(F929&gt;F928,"BUY",IF(F929&lt;F928,"SELL","HOLD"))</f>
        <v>HOLD</v>
      </c>
      <c r="H929" s="7">
        <f>F928*E929</f>
        <v>4.9970489868187357E-3</v>
      </c>
      <c r="I929" s="12">
        <f>I928*(1+E929)</f>
        <v>1.4403654204026399</v>
      </c>
      <c r="J929" s="12">
        <f>J928*(1+H929)</f>
        <v>1.5415029541954566</v>
      </c>
      <c r="K929" s="7">
        <f>I929/MAX(I$2:I929)-1</f>
        <v>-3.3195806048676335E-2</v>
      </c>
      <c r="L929" s="7">
        <f>J929/MAX(J$2:J929)-1</f>
        <v>-1.3479587501448509E-2</v>
      </c>
    </row>
    <row r="930" spans="1:12" x14ac:dyDescent="0.25">
      <c r="A930" s="1">
        <v>45132</v>
      </c>
      <c r="B930" s="9">
        <v>258.91000000000003</v>
      </c>
      <c r="C930" s="9">
        <f>AVERAGE(B881:B930)</f>
        <v>258.13299999999987</v>
      </c>
      <c r="D930" s="9">
        <f>AVERAGE(B731:B930)</f>
        <v>228.87360000000055</v>
      </c>
      <c r="E930" s="7">
        <f>IF(B929=0,0,(B930-B929)/B929)</f>
        <v>1.3663769477723114E-2</v>
      </c>
      <c r="F930">
        <f>IF(C930&gt;D930,1,0)</f>
        <v>1</v>
      </c>
      <c r="G930" t="str">
        <f>IF(F930&gt;F929,"BUY",IF(F930&lt;F929,"SELL","HOLD"))</f>
        <v>HOLD</v>
      </c>
      <c r="H930" s="7">
        <f>F929*E930</f>
        <v>1.3663769477723114E-2</v>
      </c>
      <c r="I930" s="12">
        <f>I929*(1+E930)</f>
        <v>1.4600462414707054</v>
      </c>
      <c r="J930" s="12">
        <f>J929*(1+H930)</f>
        <v>1.5625656952108125</v>
      </c>
      <c r="K930" s="7">
        <f>I930/MAX(I$2:I930)-1</f>
        <v>-1.9985616412429463E-2</v>
      </c>
      <c r="L930" s="7">
        <f>J930/MAX(J$2:J930)-1</f>
        <v>0</v>
      </c>
    </row>
    <row r="931" spans="1:12" x14ac:dyDescent="0.25">
      <c r="A931" s="1">
        <v>45133</v>
      </c>
      <c r="B931" s="9">
        <v>258.91000000000003</v>
      </c>
      <c r="C931" s="9">
        <f>AVERAGE(B882:B931)</f>
        <v>258.13459999999986</v>
      </c>
      <c r="D931" s="9">
        <f>AVERAGE(B732:B931)</f>
        <v>229.24345000000056</v>
      </c>
      <c r="E931" s="7">
        <f>IF(B930=0,0,(B931-B930)/B930)</f>
        <v>0</v>
      </c>
      <c r="F931">
        <f>IF(C931&gt;D931,1,0)</f>
        <v>1</v>
      </c>
      <c r="G931" t="str">
        <f>IF(F931&gt;F930,"BUY",IF(F931&lt;F930,"SELL","HOLD"))</f>
        <v>HOLD</v>
      </c>
      <c r="H931" s="7">
        <f>F930*E931</f>
        <v>0</v>
      </c>
      <c r="I931" s="12">
        <f>I930*(1+E931)</f>
        <v>1.4600462414707054</v>
      </c>
      <c r="J931" s="12">
        <f>J930*(1+H931)</f>
        <v>1.5625656952108125</v>
      </c>
      <c r="K931" s="7">
        <f>I931/MAX(I$2:I931)-1</f>
        <v>-1.9985616412429463E-2</v>
      </c>
      <c r="L931" s="7">
        <f>J931/MAX(J$2:J931)-1</f>
        <v>0</v>
      </c>
    </row>
    <row r="932" spans="1:12" x14ac:dyDescent="0.25">
      <c r="A932" s="1">
        <v>45134</v>
      </c>
      <c r="B932" s="9">
        <v>257.77999999999997</v>
      </c>
      <c r="C932" s="9">
        <f>AVERAGE(B883:B932)</f>
        <v>258.11199999999991</v>
      </c>
      <c r="D932" s="9">
        <f>AVERAGE(B733:B932)</f>
        <v>229.60475000000056</v>
      </c>
      <c r="E932" s="7">
        <f>IF(B931=0,0,(B932-B931)/B931)</f>
        <v>-4.364450967517872E-3</v>
      </c>
      <c r="F932">
        <f>IF(C932&gt;D932,1,0)</f>
        <v>1</v>
      </c>
      <c r="G932" t="str">
        <f>IF(F932&gt;F931,"BUY",IF(F932&lt;F931,"SELL","HOLD"))</f>
        <v>HOLD</v>
      </c>
      <c r="H932" s="7">
        <f>F931*E932</f>
        <v>-4.364450967517872E-3</v>
      </c>
      <c r="I932" s="12">
        <f>I931*(1+E932)</f>
        <v>1.4536739412394977</v>
      </c>
      <c r="J932" s="12">
        <f>J931*(1+H932)</f>
        <v>1.5557459538505394</v>
      </c>
      <c r="K932" s="7">
        <f>I932/MAX(I$2:I932)-1</f>
        <v>-2.4262841137059676E-2</v>
      </c>
      <c r="L932" s="7">
        <f>J932/MAX(J$2:J932)-1</f>
        <v>-4.3644509675179188E-3</v>
      </c>
    </row>
    <row r="933" spans="1:12" x14ac:dyDescent="0.25">
      <c r="A933" s="1">
        <v>45135</v>
      </c>
      <c r="B933" s="9">
        <v>258.91000000000003</v>
      </c>
      <c r="C933" s="9">
        <f>AVERAGE(B884:B933)</f>
        <v>258.1407999999999</v>
      </c>
      <c r="D933" s="9">
        <f>AVERAGE(B734:B933)</f>
        <v>229.97460000000058</v>
      </c>
      <c r="E933" s="7">
        <f>IF(B932=0,0,(B933-B932)/B932)</f>
        <v>4.3835829001476158E-3</v>
      </c>
      <c r="F933">
        <f>IF(C933&gt;D933,1,0)</f>
        <v>1</v>
      </c>
      <c r="G933" t="str">
        <f>IF(F933&gt;F932,"BUY",IF(F933&lt;F932,"SELL","HOLD"))</f>
        <v>HOLD</v>
      </c>
      <c r="H933" s="7">
        <f>F932*E933</f>
        <v>4.3835829001476158E-3</v>
      </c>
      <c r="I933" s="12">
        <f>I932*(1+E933)</f>
        <v>1.4600462414707052</v>
      </c>
      <c r="J933" s="12">
        <f>J932*(1+H933)</f>
        <v>1.5625656952108122</v>
      </c>
      <c r="K933" s="7">
        <f>I933/MAX(I$2:I933)-1</f>
        <v>-1.9985616412429574E-2</v>
      </c>
      <c r="L933" s="7">
        <f>J933/MAX(J$2:J933)-1</f>
        <v>0</v>
      </c>
    </row>
    <row r="934" spans="1:12" x14ac:dyDescent="0.25">
      <c r="A934" s="1">
        <v>45138</v>
      </c>
      <c r="B934" s="9">
        <v>255.48</v>
      </c>
      <c r="C934" s="9">
        <f>AVERAGE(B885:B934)</f>
        <v>258.1271999999999</v>
      </c>
      <c r="D934" s="9">
        <f>AVERAGE(B735:B934)</f>
        <v>230.32205000000056</v>
      </c>
      <c r="E934" s="7">
        <f>IF(B933=0,0,(B934-B933)/B933)</f>
        <v>-1.3247846742111293E-2</v>
      </c>
      <c r="F934">
        <f>IF(C934&gt;D934,1,0)</f>
        <v>1</v>
      </c>
      <c r="G934" t="str">
        <f>IF(F934&gt;F933,"BUY",IF(F934&lt;F933,"SELL","HOLD"))</f>
        <v>HOLD</v>
      </c>
      <c r="H934" s="7">
        <f>F933*E934</f>
        <v>-1.3247846742111293E-2</v>
      </c>
      <c r="I934" s="12">
        <f>I933*(1+E934)</f>
        <v>1.4407037726273055</v>
      </c>
      <c r="J934" s="12">
        <f>J933*(1+H934)</f>
        <v>1.5418650643561786</v>
      </c>
      <c r="K934" s="7">
        <f>I934/MAX(I$2:I934)-1</f>
        <v>-3.2968696771262462E-2</v>
      </c>
      <c r="L934" s="7">
        <f>J934/MAX(J$2:J934)-1</f>
        <v>-1.3247846742111546E-2</v>
      </c>
    </row>
    <row r="935" spans="1:12" x14ac:dyDescent="0.25">
      <c r="A935" s="1">
        <v>45139</v>
      </c>
      <c r="B935" s="9">
        <v>250.16</v>
      </c>
      <c r="C935" s="9">
        <f>AVERAGE(B886:B935)</f>
        <v>257.95219999999989</v>
      </c>
      <c r="D935" s="9">
        <f>AVERAGE(B736:B935)</f>
        <v>230.64815000000061</v>
      </c>
      <c r="E935" s="7">
        <f>IF(B934=0,0,(B935-B934)/B934)</f>
        <v>-2.0823547831532774E-2</v>
      </c>
      <c r="F935">
        <f>IF(C935&gt;D935,1,0)</f>
        <v>1</v>
      </c>
      <c r="G935" t="str">
        <f>IF(F935&gt;F934,"BUY",IF(F935&lt;F934,"SELL","HOLD"))</f>
        <v>HOLD</v>
      </c>
      <c r="H935" s="7">
        <f>F934*E935</f>
        <v>-2.0823547831532774E-2</v>
      </c>
      <c r="I935" s="12">
        <f>I934*(1+E935)</f>
        <v>1.4107032087069311</v>
      </c>
      <c r="J935" s="12">
        <f>J934*(1+H935)</f>
        <v>1.5097579634387885</v>
      </c>
      <c r="K935" s="7">
        <f>I935/MAX(I$2:I935)-1</f>
        <v>-5.3105719368635618E-2</v>
      </c>
      <c r="L935" s="7">
        <f>J935/MAX(J$2:J935)-1</f>
        <v>-3.3795527403345016E-2</v>
      </c>
    </row>
    <row r="936" spans="1:12" x14ac:dyDescent="0.25">
      <c r="A936" s="1">
        <v>45140</v>
      </c>
      <c r="B936" s="9">
        <v>251.57</v>
      </c>
      <c r="C936" s="9">
        <f>AVERAGE(B887:B936)</f>
        <v>257.80539999999991</v>
      </c>
      <c r="D936" s="9">
        <f>AVERAGE(B737:B936)</f>
        <v>230.96915000000058</v>
      </c>
      <c r="E936" s="7">
        <f>IF(B935=0,0,(B936-B935)/B935)</f>
        <v>5.6363927086664403E-3</v>
      </c>
      <c r="F936">
        <f>IF(C936&gt;D936,1,0)</f>
        <v>1</v>
      </c>
      <c r="G936" t="str">
        <f>IF(F936&gt;F935,"BUY",IF(F936&lt;F935,"SELL","HOLD"))</f>
        <v>HOLD</v>
      </c>
      <c r="H936" s="7">
        <f>F935*E936</f>
        <v>5.6363927086664403E-3</v>
      </c>
      <c r="I936" s="12">
        <f>I935*(1+E936)</f>
        <v>1.4186544859865793</v>
      </c>
      <c r="J936" s="12">
        <f>J935*(1+H936)</f>
        <v>1.518267552215766</v>
      </c>
      <c r="K936" s="7">
        <f>I936/MAX(I$2:I936)-1</f>
        <v>-4.7768651349406999E-2</v>
      </c>
      <c r="L936" s="7">
        <f>J936/MAX(J$2:J936)-1</f>
        <v>-2.8349619558920347E-2</v>
      </c>
    </row>
    <row r="937" spans="1:12" x14ac:dyDescent="0.25">
      <c r="A937" s="1">
        <v>45141</v>
      </c>
      <c r="B937" s="9">
        <v>250.6</v>
      </c>
      <c r="C937" s="9">
        <f>AVERAGE(B888:B937)</f>
        <v>257.6391999999999</v>
      </c>
      <c r="D937" s="9">
        <f>AVERAGE(B738:B937)</f>
        <v>231.27925000000059</v>
      </c>
      <c r="E937" s="7">
        <f>IF(B936=0,0,(B937-B936)/B936)</f>
        <v>-3.8557856660174062E-3</v>
      </c>
      <c r="F937">
        <f>IF(C937&gt;D937,1,0)</f>
        <v>1</v>
      </c>
      <c r="G937" t="str">
        <f>IF(F937&gt;F936,"BUY",IF(F937&lt;F936,"SELL","HOLD"))</f>
        <v>HOLD</v>
      </c>
      <c r="H937" s="7">
        <f>F936*E937</f>
        <v>-3.8557856660174062E-3</v>
      </c>
      <c r="I937" s="12">
        <f>I936*(1+E937)</f>
        <v>1.413184458354481</v>
      </c>
      <c r="J937" s="12">
        <f>J936*(1+H937)</f>
        <v>1.5124134379507532</v>
      </c>
      <c r="K937" s="7">
        <f>I937/MAX(I$2:I937)-1</f>
        <v>-5.1440251334266329E-2</v>
      </c>
      <c r="L937" s="7">
        <f>J937/MAX(J$2:J937)-1</f>
        <v>-3.209609516820533E-2</v>
      </c>
    </row>
    <row r="938" spans="1:12" x14ac:dyDescent="0.25">
      <c r="A938" s="1">
        <v>45142</v>
      </c>
      <c r="B938" s="9">
        <v>248.34</v>
      </c>
      <c r="C938" s="9">
        <f>AVERAGE(B889:B938)</f>
        <v>257.42779999999993</v>
      </c>
      <c r="D938" s="9">
        <f>AVERAGE(B739:B938)</f>
        <v>231.57440000000057</v>
      </c>
      <c r="E938" s="7">
        <f>IF(B937=0,0,(B938-B937)/B937)</f>
        <v>-9.0183559457302116E-3</v>
      </c>
      <c r="F938">
        <f>IF(C938&gt;D938,1,0)</f>
        <v>1</v>
      </c>
      <c r="G938" t="str">
        <f>IF(F938&gt;F937,"BUY",IF(F938&lt;F937,"SELL","HOLD"))</f>
        <v>HOLD</v>
      </c>
      <c r="H938" s="7">
        <f>F937*E938</f>
        <v>-9.0183559457302116E-3</v>
      </c>
      <c r="I938" s="12">
        <f>I937*(1+E938)</f>
        <v>1.4004398578920665</v>
      </c>
      <c r="J938" s="12">
        <f>J937*(1+H938)</f>
        <v>1.4987739552302077</v>
      </c>
      <c r="K938" s="7">
        <f>I938/MAX(I$2:I938)-1</f>
        <v>-5.99947007835262E-2</v>
      </c>
      <c r="L938" s="7">
        <f>J938/MAX(J$2:J938)-1</f>
        <v>-4.0824997103240723E-2</v>
      </c>
    </row>
    <row r="939" spans="1:12" x14ac:dyDescent="0.25">
      <c r="A939" s="1">
        <v>45145</v>
      </c>
      <c r="B939" s="9">
        <v>250.4</v>
      </c>
      <c r="C939" s="9">
        <f>AVERAGE(B890:B939)</f>
        <v>257.27579999999989</v>
      </c>
      <c r="D939" s="9">
        <f>AVERAGE(B740:B939)</f>
        <v>231.86790000000056</v>
      </c>
      <c r="E939" s="7">
        <f>IF(B938=0,0,(B939-B938)/B938)</f>
        <v>8.2950793267294928E-3</v>
      </c>
      <c r="F939">
        <f>IF(C939&gt;D939,1,0)</f>
        <v>1</v>
      </c>
      <c r="G939" t="str">
        <f>IF(F939&gt;F938,"BUY",IF(F939&lt;F938,"SELL","HOLD"))</f>
        <v>HOLD</v>
      </c>
      <c r="H939" s="7">
        <f>F938*E939</f>
        <v>8.2950793267294928E-3</v>
      </c>
      <c r="I939" s="12">
        <f>I938*(1+E939)</f>
        <v>1.4120566176055951</v>
      </c>
      <c r="J939" s="12">
        <f>J938*(1+H939)</f>
        <v>1.5112064040816786</v>
      </c>
      <c r="K939" s="7">
        <f>I939/MAX(I$2:I939)-1</f>
        <v>-5.2197282258979349E-2</v>
      </c>
      <c r="L939" s="7">
        <f>J939/MAX(J$2:J939)-1</f>
        <v>-3.2868564365995945E-2</v>
      </c>
    </row>
    <row r="940" spans="1:12" x14ac:dyDescent="0.25">
      <c r="A940" s="1">
        <v>45146</v>
      </c>
      <c r="B940" s="9">
        <v>251.31</v>
      </c>
      <c r="C940" s="9">
        <f>AVERAGE(B891:B940)</f>
        <v>257.12379999999996</v>
      </c>
      <c r="D940" s="9">
        <f>AVERAGE(B741:B940)</f>
        <v>232.14605000000051</v>
      </c>
      <c r="E940" s="7">
        <f>IF(B939=0,0,(B940-B939)/B939)</f>
        <v>3.6341853035143632E-3</v>
      </c>
      <c r="F940">
        <f>IF(C940&gt;D940,1,0)</f>
        <v>1</v>
      </c>
      <c r="G940" t="str">
        <f>IF(F940&gt;F939,"BUY",IF(F940&lt;F939,"SELL","HOLD"))</f>
        <v>HOLD</v>
      </c>
      <c r="H940" s="7">
        <f>F939*E940</f>
        <v>3.6341853035143632E-3</v>
      </c>
      <c r="I940" s="12">
        <f>I939*(1+E940)</f>
        <v>1.4171882930130277</v>
      </c>
      <c r="J940" s="12">
        <f>J939*(1+H940)</f>
        <v>1.5166984081859691</v>
      </c>
      <c r="K940" s="7">
        <f>I940/MAX(I$2:I940)-1</f>
        <v>-4.8752791551533781E-2</v>
      </c>
      <c r="L940" s="7">
        <f>J940/MAX(J$2:J940)-1</f>
        <v>-2.9353829516048036E-2</v>
      </c>
    </row>
    <row r="941" spans="1:12" x14ac:dyDescent="0.25">
      <c r="A941" s="1">
        <v>45147</v>
      </c>
      <c r="B941" s="9">
        <v>250.19</v>
      </c>
      <c r="C941" s="9">
        <f>AVERAGE(B892:B941)</f>
        <v>256.94939999999997</v>
      </c>
      <c r="D941" s="9">
        <f>AVERAGE(B742:B941)</f>
        <v>232.40590000000051</v>
      </c>
      <c r="E941" s="7">
        <f>IF(B940=0,0,(B941-B940)/B940)</f>
        <v>-4.4566471688353209E-3</v>
      </c>
      <c r="F941">
        <f>IF(C941&gt;D941,1,0)</f>
        <v>1</v>
      </c>
      <c r="G941" t="str">
        <f>IF(F941&gt;F940,"BUY",IF(F941&lt;F940,"SELL","HOLD"))</f>
        <v>HOLD</v>
      </c>
      <c r="H941" s="7">
        <f>F940*E941</f>
        <v>-4.4566471688353209E-3</v>
      </c>
      <c r="I941" s="12">
        <f>I940*(1+E941)</f>
        <v>1.4108723848192646</v>
      </c>
      <c r="J941" s="12">
        <f>J940*(1+H941)</f>
        <v>1.5099390185191501</v>
      </c>
      <c r="K941" s="7">
        <f>I941/MAX(I$2:I941)-1</f>
        <v>-5.2992164729928293E-2</v>
      </c>
      <c r="L941" s="7">
        <f>J941/MAX(J$2:J941)-1</f>
        <v>-3.3679657023676146E-2</v>
      </c>
    </row>
    <row r="942" spans="1:12" x14ac:dyDescent="0.25">
      <c r="A942" s="1">
        <v>45148</v>
      </c>
      <c r="B942" s="9">
        <v>247.3</v>
      </c>
      <c r="C942" s="9">
        <f>AVERAGE(B893:B942)</f>
        <v>256.71719999999993</v>
      </c>
      <c r="D942" s="9">
        <f>AVERAGE(B743:B942)</f>
        <v>232.67245000000054</v>
      </c>
      <c r="E942" s="7">
        <f>IF(B941=0,0,(B942-B941)/B941)</f>
        <v>-1.1551221071985238E-2</v>
      </c>
      <c r="F942">
        <f>IF(C942&gt;D942,1,0)</f>
        <v>1</v>
      </c>
      <c r="G942" t="str">
        <f>IF(F942&gt;F941,"BUY",IF(F942&lt;F941,"SELL","HOLD"))</f>
        <v>HOLD</v>
      </c>
      <c r="H942" s="7">
        <f>F941*E942</f>
        <v>-1.1551221071985238E-2</v>
      </c>
      <c r="I942" s="12">
        <f>I941*(1+E942)</f>
        <v>1.3945750859978583</v>
      </c>
      <c r="J942" s="12">
        <f>J941*(1+H942)</f>
        <v>1.492497379111019</v>
      </c>
      <c r="K942" s="7">
        <f>I942/MAX(I$2:I942)-1</f>
        <v>-6.3931261592034994E-2</v>
      </c>
      <c r="L942" s="7">
        <f>J942/MAX(J$2:J942)-1</f>
        <v>-4.4841836931752366E-2</v>
      </c>
    </row>
    <row r="943" spans="1:12" x14ac:dyDescent="0.25">
      <c r="A943" s="1">
        <v>45149</v>
      </c>
      <c r="B943" s="9">
        <v>249.75</v>
      </c>
      <c r="C943" s="9">
        <f>AVERAGE(B894:B943)</f>
        <v>256.53399999999993</v>
      </c>
      <c r="D943" s="9">
        <f>AVERAGE(B744:B943)</f>
        <v>232.96535000000054</v>
      </c>
      <c r="E943" s="7">
        <f>IF(B942=0,0,(B943-B942)/B942)</f>
        <v>9.9069955519611348E-3</v>
      </c>
      <c r="F943">
        <f>IF(C943&gt;D943,1,0)</f>
        <v>1</v>
      </c>
      <c r="G943" t="str">
        <f>IF(F943&gt;F942,"BUY",IF(F943&lt;F942,"SELL","HOLD"))</f>
        <v>HOLD</v>
      </c>
      <c r="H943" s="7">
        <f>F942*E943</f>
        <v>9.9069955519611348E-3</v>
      </c>
      <c r="I943" s="12">
        <f>I942*(1+E943)</f>
        <v>1.4083911351717149</v>
      </c>
      <c r="J943" s="12">
        <f>J942*(1+H943)</f>
        <v>1.5072835440071854</v>
      </c>
      <c r="K943" s="7">
        <f>I943/MAX(I$2:I943)-1</f>
        <v>-5.4657632764297359E-2</v>
      </c>
      <c r="L943" s="7">
        <f>J943/MAX(J$2:J943)-1</f>
        <v>-3.5379089258815832E-2</v>
      </c>
    </row>
    <row r="944" spans="1:12" x14ac:dyDescent="0.25">
      <c r="A944" s="1">
        <v>45152</v>
      </c>
      <c r="B944" s="9">
        <v>251.67</v>
      </c>
      <c r="C944" s="9">
        <f>AVERAGE(B895:B944)</f>
        <v>256.38919999999996</v>
      </c>
      <c r="D944" s="9">
        <f>AVERAGE(B745:B944)</f>
        <v>233.27425000000051</v>
      </c>
      <c r="E944" s="7">
        <f>IF(B943=0,0,(B944-B943)/B943)</f>
        <v>7.6876876876876372E-3</v>
      </c>
      <c r="F944">
        <f>IF(C944&gt;D944,1,0)</f>
        <v>1</v>
      </c>
      <c r="G944" t="str">
        <f>IF(F944&gt;F943,"BUY",IF(F944&lt;F943,"SELL","HOLD"))</f>
        <v>HOLD</v>
      </c>
      <c r="H944" s="7">
        <f>F943*E944</f>
        <v>7.6876876876876372E-3</v>
      </c>
      <c r="I944" s="12">
        <f>I943*(1+E944)</f>
        <v>1.4192184063610229</v>
      </c>
      <c r="J944" s="12">
        <f>J943*(1+H944)</f>
        <v>1.5188710691503038</v>
      </c>
      <c r="K944" s="7">
        <f>I944/MAX(I$2:I944)-1</f>
        <v>-4.7390135887049989E-2</v>
      </c>
      <c r="L944" s="7">
        <f>J944/MAX(J$2:J944)-1</f>
        <v>-2.7963384960024706E-2</v>
      </c>
    </row>
    <row r="945" spans="1:12" x14ac:dyDescent="0.25">
      <c r="A945" s="1">
        <v>45153</v>
      </c>
      <c r="B945" s="9">
        <v>251.72</v>
      </c>
      <c r="C945" s="9">
        <f>AVERAGE(B896:B945)</f>
        <v>256.24539999999996</v>
      </c>
      <c r="D945" s="9">
        <f>AVERAGE(B746:B945)</f>
        <v>233.58235000000047</v>
      </c>
      <c r="E945" s="7">
        <f>IF(B944=0,0,(B945-B944)/B944)</f>
        <v>1.9867286526010797E-4</v>
      </c>
      <c r="F945">
        <f>IF(C945&gt;D945,1,0)</f>
        <v>1</v>
      </c>
      <c r="G945" t="str">
        <f>IF(F945&gt;F944,"BUY",IF(F945&lt;F944,"SELL","HOLD"))</f>
        <v>HOLD</v>
      </c>
      <c r="H945" s="7">
        <f>F944*E945</f>
        <v>1.9867286526010797E-4</v>
      </c>
      <c r="I945" s="12">
        <f>I944*(1+E945)</f>
        <v>1.4195003665482446</v>
      </c>
      <c r="J945" s="12">
        <f>J944*(1+H945)</f>
        <v>1.5191728276175724</v>
      </c>
      <c r="K945" s="7">
        <f>I945/MAX(I$2:I945)-1</f>
        <v>-4.7200878155871595E-2</v>
      </c>
      <c r="L945" s="7">
        <f>J945/MAX(J$2:J945)-1</f>
        <v>-2.7770267660577108E-2</v>
      </c>
    </row>
    <row r="946" spans="1:12" x14ac:dyDescent="0.25">
      <c r="A946" s="1">
        <v>45154</v>
      </c>
      <c r="B946" s="9">
        <v>256.67</v>
      </c>
      <c r="C946" s="9">
        <f>AVERAGE(B897:B946)</f>
        <v>256.20059999999995</v>
      </c>
      <c r="D946" s="9">
        <f>AVERAGE(B747:B946)</f>
        <v>233.90855000000047</v>
      </c>
      <c r="E946" s="7">
        <f>IF(B945=0,0,(B946-B945)/B945)</f>
        <v>1.9664706817098431E-2</v>
      </c>
      <c r="F946">
        <f>IF(C946&gt;D946,1,0)</f>
        <v>1</v>
      </c>
      <c r="G946" t="str">
        <f>IF(F946&gt;F945,"BUY",IF(F946&lt;F945,"SELL","HOLD"))</f>
        <v>HOLD</v>
      </c>
      <c r="H946" s="7">
        <f>F945*E946</f>
        <v>1.9664706817098431E-2</v>
      </c>
      <c r="I946" s="12">
        <f>I945*(1+E946)</f>
        <v>1.4474144250831797</v>
      </c>
      <c r="J946" s="12">
        <f>J945*(1+H946)</f>
        <v>1.5490469158771745</v>
      </c>
      <c r="K946" s="7">
        <f>I946/MAX(I$2:I946)-1</f>
        <v>-2.8464362769217821E-2</v>
      </c>
      <c r="L946" s="7">
        <f>J946/MAX(J$2:J946)-1</f>
        <v>-8.651655015256221E-3</v>
      </c>
    </row>
    <row r="947" spans="1:12" x14ac:dyDescent="0.25">
      <c r="A947" s="1">
        <v>45155</v>
      </c>
      <c r="B947" s="9">
        <v>254.23</v>
      </c>
      <c r="C947" s="9">
        <f>AVERAGE(B898:B947)</f>
        <v>256.10699999999991</v>
      </c>
      <c r="D947" s="9">
        <f>AVERAGE(B748:B947)</f>
        <v>234.23010000000045</v>
      </c>
      <c r="E947" s="7">
        <f>IF(B946=0,0,(B947-B946)/B946)</f>
        <v>-9.5063700471423457E-3</v>
      </c>
      <c r="F947">
        <f>IF(C947&gt;D947,1,0)</f>
        <v>1</v>
      </c>
      <c r="G947" t="str">
        <f>IF(F947&gt;F946,"BUY",IF(F947&lt;F946,"SELL","HOLD"))</f>
        <v>HOLD</v>
      </c>
      <c r="H947" s="7">
        <f>F946*E947</f>
        <v>-9.5063700471423457E-3</v>
      </c>
      <c r="I947" s="12">
        <f>I946*(1+E947)</f>
        <v>1.4336547679467673</v>
      </c>
      <c r="J947" s="12">
        <f>J946*(1+H947)</f>
        <v>1.5343211026744614</v>
      </c>
      <c r="K947" s="7">
        <f>I947/MAX(I$2:I947)-1</f>
        <v>-3.7700140050719866E-2</v>
      </c>
      <c r="L947" s="7">
        <f>J947/MAX(J$2:J947)-1</f>
        <v>-1.807577922830339E-2</v>
      </c>
    </row>
    <row r="948" spans="1:12" x14ac:dyDescent="0.25">
      <c r="A948" s="1">
        <v>45156</v>
      </c>
      <c r="B948" s="9">
        <v>250.66</v>
      </c>
      <c r="C948" s="9">
        <f>AVERAGE(B899:B948)</f>
        <v>255.94839999999996</v>
      </c>
      <c r="D948" s="9">
        <f>AVERAGE(B749:B948)</f>
        <v>234.53090000000049</v>
      </c>
      <c r="E948" s="7">
        <f>IF(B947=0,0,(B948-B947)/B947)</f>
        <v>-1.4042402548873041E-2</v>
      </c>
      <c r="F948">
        <f>IF(C948&gt;D948,1,0)</f>
        <v>1</v>
      </c>
      <c r="G948" t="str">
        <f>IF(F948&gt;F947,"BUY",IF(F948&lt;F947,"SELL","HOLD"))</f>
        <v>HOLD</v>
      </c>
      <c r="H948" s="7">
        <f>F947*E948</f>
        <v>-1.4042402548873041E-2</v>
      </c>
      <c r="I948" s="12">
        <f>I947*(1+E948)</f>
        <v>1.4135228105791477</v>
      </c>
      <c r="J948" s="12">
        <f>J947*(1+H948)</f>
        <v>1.512775548111476</v>
      </c>
      <c r="K948" s="7">
        <f>I948/MAX(I$2:I948)-1</f>
        <v>-5.1213142056851679E-2</v>
      </c>
      <c r="L948" s="7">
        <f>J948/MAX(J$2:J948)-1</f>
        <v>-3.1864354408867923E-2</v>
      </c>
    </row>
    <row r="949" spans="1:12" x14ac:dyDescent="0.25">
      <c r="A949" s="1">
        <v>45159</v>
      </c>
      <c r="B949" s="9">
        <v>249.23</v>
      </c>
      <c r="C949" s="9">
        <f>AVERAGE(B900:B949)</f>
        <v>255.75479999999996</v>
      </c>
      <c r="D949" s="9">
        <f>AVERAGE(B750:B949)</f>
        <v>234.83240000000049</v>
      </c>
      <c r="E949" s="7">
        <f>IF(B948=0,0,(B949-B948)/B948)</f>
        <v>-5.7049389611426105E-3</v>
      </c>
      <c r="F949">
        <f>IF(C949&gt;D949,1,0)</f>
        <v>1</v>
      </c>
      <c r="G949" t="str">
        <f>IF(F949&gt;F948,"BUY",IF(F949&lt;F948,"SELL","HOLD"))</f>
        <v>HOLD</v>
      </c>
      <c r="H949" s="7">
        <f>F948*E949</f>
        <v>-5.7049389611426105E-3</v>
      </c>
      <c r="I949" s="12">
        <f>I948*(1+E949)</f>
        <v>1.4054587492246109</v>
      </c>
      <c r="J949" s="12">
        <f>J948*(1+H949)</f>
        <v>1.504145255947591</v>
      </c>
      <c r="K949" s="7">
        <f>I949/MAX(I$2:I949)-1</f>
        <v>-5.66259131685517E-2</v>
      </c>
      <c r="L949" s="7">
        <f>J949/MAX(J$2:J949)-1</f>
        <v>-3.7387509173071765E-2</v>
      </c>
    </row>
    <row r="950" spans="1:12" x14ac:dyDescent="0.25">
      <c r="A950" s="1">
        <v>45160</v>
      </c>
      <c r="B950" s="9">
        <v>249.41</v>
      </c>
      <c r="C950" s="9">
        <f>AVERAGE(B901:B950)</f>
        <v>255.56479999999993</v>
      </c>
      <c r="D950" s="9">
        <f>AVERAGE(B751:B950)</f>
        <v>235.14100000000045</v>
      </c>
      <c r="E950" s="7">
        <f>IF(B949=0,0,(B950-B949)/B949)</f>
        <v>7.2222445131006228E-4</v>
      </c>
      <c r="F950">
        <f>IF(C950&gt;D950,1,0)</f>
        <v>1</v>
      </c>
      <c r="G950" t="str">
        <f>IF(F950&gt;F949,"BUY",IF(F950&lt;F949,"SELL","HOLD"))</f>
        <v>HOLD</v>
      </c>
      <c r="H950" s="7">
        <f>F949*E950</f>
        <v>7.2222445131006228E-4</v>
      </c>
      <c r="I950" s="12">
        <f>I949*(1+E950)</f>
        <v>1.4064738058986086</v>
      </c>
      <c r="J950" s="12">
        <f>J949*(1+H950)</f>
        <v>1.5052315864297583</v>
      </c>
      <c r="K950" s="7">
        <f>I950/MAX(I$2:I950)-1</f>
        <v>-5.5944585336309749E-2</v>
      </c>
      <c r="L950" s="7">
        <f>J950/MAX(J$2:J950)-1</f>
        <v>-3.66922868950601E-2</v>
      </c>
    </row>
    <row r="951" spans="1:12" x14ac:dyDescent="0.25">
      <c r="A951" s="1">
        <v>45161</v>
      </c>
      <c r="B951" s="9">
        <v>250.32</v>
      </c>
      <c r="C951" s="9">
        <f>AVERAGE(B902:B951)</f>
        <v>255.43979999999993</v>
      </c>
      <c r="D951" s="9">
        <f>AVERAGE(B752:B951)</f>
        <v>235.46790000000047</v>
      </c>
      <c r="E951" s="7">
        <f>IF(B950=0,0,(B951-B950)/B950)</f>
        <v>3.6486107213022597E-3</v>
      </c>
      <c r="F951">
        <f>IF(C951&gt;D951,1,0)</f>
        <v>1</v>
      </c>
      <c r="G951" t="str">
        <f>IF(F951&gt;F950,"BUY",IF(F951&lt;F950,"SELL","HOLD"))</f>
        <v>HOLD</v>
      </c>
      <c r="H951" s="7">
        <f>F950*E951</f>
        <v>3.6486107213022597E-3</v>
      </c>
      <c r="I951" s="12">
        <f>I950*(1+E951)</f>
        <v>1.411605481306041</v>
      </c>
      <c r="J951" s="12">
        <f>J950*(1+H951)</f>
        <v>1.5107235905340488</v>
      </c>
      <c r="K951" s="7">
        <f>I951/MAX(I$2:I951)-1</f>
        <v>-5.2500094628864402E-2</v>
      </c>
      <c r="L951" s="7">
        <f>J951/MAX(J$2:J951)-1</f>
        <v>-3.3177552045112191E-2</v>
      </c>
    </row>
    <row r="952" spans="1:12" x14ac:dyDescent="0.25">
      <c r="A952" s="1">
        <v>45162</v>
      </c>
      <c r="B952" s="9">
        <v>250.01</v>
      </c>
      <c r="C952" s="9">
        <f>AVERAGE(B903:B952)</f>
        <v>255.28159999999991</v>
      </c>
      <c r="D952" s="9">
        <f>AVERAGE(B753:B952)</f>
        <v>235.79325000000048</v>
      </c>
      <c r="E952" s="7">
        <f>IF(B951=0,0,(B952-B951)/B951)</f>
        <v>-1.238414829018865E-3</v>
      </c>
      <c r="F952">
        <f>IF(C952&gt;D952,1,0)</f>
        <v>1</v>
      </c>
      <c r="G952" t="str">
        <f>IF(F952&gt;F951,"BUY",IF(F952&lt;F951,"SELL","HOLD"))</f>
        <v>HOLD</v>
      </c>
      <c r="H952" s="7">
        <f>F951*E952</f>
        <v>-1.238414829018865E-3</v>
      </c>
      <c r="I952" s="12">
        <f>I951*(1+E952)</f>
        <v>1.4098573281452673</v>
      </c>
      <c r="J952" s="12">
        <f>J951*(1+H952)</f>
        <v>1.5088526880369828</v>
      </c>
      <c r="K952" s="7">
        <f>I952/MAX(I$2:I952)-1</f>
        <v>-5.3673492562169911E-2</v>
      </c>
      <c r="L952" s="7">
        <f>J952/MAX(J$2:J952)-1</f>
        <v>-3.4374879301687811E-2</v>
      </c>
    </row>
    <row r="953" spans="1:12" x14ac:dyDescent="0.25">
      <c r="A953" s="1">
        <v>45163</v>
      </c>
      <c r="B953" s="9">
        <v>251.2</v>
      </c>
      <c r="C953" s="9">
        <f>AVERAGE(B904:B953)</f>
        <v>255.16739999999993</v>
      </c>
      <c r="D953" s="9">
        <f>AVERAGE(B754:B953)</f>
        <v>236.12455000000043</v>
      </c>
      <c r="E953" s="7">
        <f>IF(B952=0,0,(B953-B952)/B952)</f>
        <v>4.7598096076156863E-3</v>
      </c>
      <c r="F953">
        <f>IF(C953&gt;D953,1,0)</f>
        <v>1</v>
      </c>
      <c r="G953" t="str">
        <f>IF(F953&gt;F952,"BUY",IF(F953&lt;F952,"SELL","HOLD"))</f>
        <v>HOLD</v>
      </c>
      <c r="H953" s="7">
        <f>F952*E953</f>
        <v>4.7598096076156863E-3</v>
      </c>
      <c r="I953" s="12">
        <f>I952*(1+E953)</f>
        <v>1.4165679806011406</v>
      </c>
      <c r="J953" s="12">
        <f>J952*(1+H953)</f>
        <v>1.5160345395579782</v>
      </c>
      <c r="K953" s="7">
        <f>I953/MAX(I$2:I953)-1</f>
        <v>-4.9169158560125936E-2</v>
      </c>
      <c r="L953" s="7">
        <f>J953/MAX(J$2:J953)-1</f>
        <v>-2.9778687574832818E-2</v>
      </c>
    </row>
    <row r="954" spans="1:12" x14ac:dyDescent="0.25">
      <c r="A954" s="1">
        <v>45166</v>
      </c>
      <c r="B954" s="9">
        <v>248.35</v>
      </c>
      <c r="C954" s="9">
        <f>AVERAGE(B905:B954)</f>
        <v>254.99039999999994</v>
      </c>
      <c r="D954" s="9">
        <f>AVERAGE(B755:B954)</f>
        <v>236.44160000000045</v>
      </c>
      <c r="E954" s="7">
        <f>IF(B953=0,0,(B954-B953)/B953)</f>
        <v>-1.1345541401273864E-2</v>
      </c>
      <c r="F954">
        <f>IF(C954&gt;D954,1,0)</f>
        <v>1</v>
      </c>
      <c r="G954" t="str">
        <f>IF(F954&gt;F953,"BUY",IF(F954&lt;F953,"SELL","HOLD"))</f>
        <v>HOLD</v>
      </c>
      <c r="H954" s="7">
        <f>F953*E954</f>
        <v>-1.1345541401273864E-2</v>
      </c>
      <c r="I954" s="12">
        <f>I953*(1+E954)</f>
        <v>1.4004962499295115</v>
      </c>
      <c r="J954" s="12">
        <f>J953*(1+H954)</f>
        <v>1.498834306923662</v>
      </c>
      <c r="K954" s="7">
        <f>I954/MAX(I$2:I954)-1</f>
        <v>-5.9956849237290055E-2</v>
      </c>
      <c r="L954" s="7">
        <f>J954/MAX(J$2:J954)-1</f>
        <v>-4.0786373643350804E-2</v>
      </c>
    </row>
    <row r="955" spans="1:12" x14ac:dyDescent="0.25">
      <c r="A955" s="1">
        <v>45167</v>
      </c>
      <c r="B955" s="9">
        <v>252.23</v>
      </c>
      <c r="C955" s="9">
        <f>AVERAGE(B906:B955)</f>
        <v>254.85679999999994</v>
      </c>
      <c r="D955" s="9">
        <f>AVERAGE(B756:B955)</f>
        <v>236.76565000000042</v>
      </c>
      <c r="E955" s="7">
        <f>IF(B954=0,0,(B955-B954)/B954)</f>
        <v>1.5623112542782345E-2</v>
      </c>
      <c r="F955">
        <f>IF(C955&gt;D955,1,0)</f>
        <v>1</v>
      </c>
      <c r="G955" t="str">
        <f>IF(F955&gt;F954,"BUY",IF(F955&lt;F954,"SELL","HOLD"))</f>
        <v>HOLD</v>
      </c>
      <c r="H955" s="7">
        <f>F954*E955</f>
        <v>1.5623112542782345E-2</v>
      </c>
      <c r="I955" s="12">
        <f>I954*(1+E955)</f>
        <v>1.4223763604579049</v>
      </c>
      <c r="J955" s="12">
        <f>J954*(1+H955)</f>
        <v>1.5222507639837137</v>
      </c>
      <c r="K955" s="7">
        <f>I955/MAX(I$2:I955)-1</f>
        <v>-4.5270449297852511E-2</v>
      </c>
      <c r="L955" s="7">
        <f>J955/MAX(J$2:J955)-1</f>
        <v>-2.5800471206210429E-2</v>
      </c>
    </row>
    <row r="956" spans="1:12" x14ac:dyDescent="0.25">
      <c r="A956" s="1">
        <v>45168</v>
      </c>
      <c r="B956" s="9">
        <v>252.34</v>
      </c>
      <c r="C956" s="9">
        <f>AVERAGE(B907:B956)</f>
        <v>254.72539999999992</v>
      </c>
      <c r="D956" s="9">
        <f>AVERAGE(B757:B956)</f>
        <v>237.1002000000004</v>
      </c>
      <c r="E956" s="7">
        <f>IF(B955=0,0,(B956-B955)/B955)</f>
        <v>4.3610989969477718E-4</v>
      </c>
      <c r="F956">
        <f>IF(C956&gt;D956,1,0)</f>
        <v>1</v>
      </c>
      <c r="G956" t="str">
        <f>IF(F956&gt;F955,"BUY",IF(F956&lt;F955,"SELL","HOLD"))</f>
        <v>HOLD</v>
      </c>
      <c r="H956" s="7">
        <f>F955*E956</f>
        <v>4.3610989969477718E-4</v>
      </c>
      <c r="I956" s="12">
        <f>I955*(1+E956)</f>
        <v>1.4229966728697925</v>
      </c>
      <c r="J956" s="12">
        <f>J955*(1+H956)</f>
        <v>1.5229146326117049</v>
      </c>
      <c r="K956" s="7">
        <f>I956/MAX(I$2:I956)-1</f>
        <v>-4.4854082289260133E-2</v>
      </c>
      <c r="L956" s="7">
        <f>J956/MAX(J$2:J956)-1</f>
        <v>-2.5375613147425535E-2</v>
      </c>
    </row>
    <row r="957" spans="1:12" x14ac:dyDescent="0.25">
      <c r="A957" s="1">
        <v>45169</v>
      </c>
      <c r="B957" s="9">
        <v>255.45</v>
      </c>
      <c r="C957" s="9">
        <f>AVERAGE(B908:B957)</f>
        <v>254.65619999999996</v>
      </c>
      <c r="D957" s="9">
        <f>AVERAGE(B758:B957)</f>
        <v>237.42020000000036</v>
      </c>
      <c r="E957" s="7">
        <f>IF(B956=0,0,(B957-B956)/B956)</f>
        <v>1.2324641356899363E-2</v>
      </c>
      <c r="F957">
        <f>IF(C957&gt;D957,1,0)</f>
        <v>1</v>
      </c>
      <c r="G957" t="str">
        <f>IF(F957&gt;F956,"BUY",IF(F957&lt;F956,"SELL","HOLD"))</f>
        <v>HOLD</v>
      </c>
      <c r="H957" s="7">
        <f>F956*E957</f>
        <v>1.2324641356899363E-2</v>
      </c>
      <c r="I957" s="12">
        <f>I956*(1+E957)</f>
        <v>1.4405345965149736</v>
      </c>
      <c r="J957" s="12">
        <f>J956*(1+H957)</f>
        <v>1.5416840092758184</v>
      </c>
      <c r="K957" s="7">
        <f>I957/MAX(I$2:I957)-1</f>
        <v>-3.3082251409968788E-2</v>
      </c>
      <c r="L957" s="7">
        <f>J957/MAX(J$2:J957)-1</f>
        <v>-1.3363717121779528E-2</v>
      </c>
    </row>
    <row r="958" spans="1:12" x14ac:dyDescent="0.25">
      <c r="A958" s="1">
        <v>45170</v>
      </c>
      <c r="B958" s="9">
        <v>256.64</v>
      </c>
      <c r="C958" s="9">
        <f>AVERAGE(B909:B958)</f>
        <v>254.69119999999995</v>
      </c>
      <c r="D958" s="9">
        <f>AVERAGE(B759:B958)</f>
        <v>237.73980000000037</v>
      </c>
      <c r="E958" s="7">
        <f>IF(B957=0,0,(B958-B957)/B957)</f>
        <v>4.6584458798199172E-3</v>
      </c>
      <c r="F958">
        <f>IF(C958&gt;D958,1,0)</f>
        <v>1</v>
      </c>
      <c r="G958" t="str">
        <f>IF(F958&gt;F957,"BUY",IF(F958&lt;F957,"SELL","HOLD"))</f>
        <v>HOLD</v>
      </c>
      <c r="H958" s="7">
        <f>F957*E958</f>
        <v>4.6584458798199172E-3</v>
      </c>
      <c r="I958" s="12">
        <f>I957*(1+E958)</f>
        <v>1.4472452489708469</v>
      </c>
      <c r="J958" s="12">
        <f>J957*(1+H958)</f>
        <v>1.5488658607968138</v>
      </c>
      <c r="K958" s="7">
        <f>I958/MAX(I$2:I958)-1</f>
        <v>-2.8577917407924702E-2</v>
      </c>
      <c r="L958" s="7">
        <f>J958/MAX(J$2:J958)-1</f>
        <v>-8.7675253949245358E-3</v>
      </c>
    </row>
    <row r="959" spans="1:12" x14ac:dyDescent="0.25">
      <c r="A959" s="1">
        <v>45173</v>
      </c>
      <c r="B959" s="9">
        <v>258.12</v>
      </c>
      <c r="C959" s="9">
        <f>AVERAGE(B910:B959)</f>
        <v>254.70599999999996</v>
      </c>
      <c r="D959" s="9">
        <f>AVERAGE(B760:B959)</f>
        <v>238.06380000000038</v>
      </c>
      <c r="E959" s="7">
        <f>IF(B958=0,0,(B959-B958)/B958)</f>
        <v>5.7668329177058067E-3</v>
      </c>
      <c r="F959">
        <f>IF(C959&gt;D959,1,0)</f>
        <v>1</v>
      </c>
      <c r="G959" t="str">
        <f>IF(F959&gt;F958,"BUY",IF(F959&lt;F958,"SELL","HOLD"))</f>
        <v>HOLD</v>
      </c>
      <c r="H959" s="7">
        <f>F958*E959</f>
        <v>5.7668329177058067E-3</v>
      </c>
      <c r="I959" s="12">
        <f>I958*(1+E959)</f>
        <v>1.4555912705126055</v>
      </c>
      <c r="J959" s="12">
        <f>J958*(1+H959)</f>
        <v>1.5577979114279676</v>
      </c>
      <c r="K959" s="7">
        <f>I959/MAX(I$2:I959)-1</f>
        <v>-2.2975888565046287E-2</v>
      </c>
      <c r="L959" s="7">
        <f>J959/MAX(J$2:J959)-1</f>
        <v>-3.051253331272985E-3</v>
      </c>
    </row>
    <row r="960" spans="1:12" x14ac:dyDescent="0.25">
      <c r="A960" s="1">
        <v>45174</v>
      </c>
      <c r="B960" s="9">
        <v>258.91000000000003</v>
      </c>
      <c r="C960" s="9">
        <f>AVERAGE(B911:B960)</f>
        <v>254.70599999999999</v>
      </c>
      <c r="D960" s="9">
        <f>AVERAGE(B761:B960)</f>
        <v>238.40095000000042</v>
      </c>
      <c r="E960" s="7">
        <f>IF(B959=0,0,(B960-B959)/B959)</f>
        <v>3.0605919727259433E-3</v>
      </c>
      <c r="F960">
        <f>IF(C960&gt;D960,1,0)</f>
        <v>1</v>
      </c>
      <c r="G960" t="str">
        <f>IF(F960&gt;F959,"BUY",IF(F960&lt;F959,"SELL","HOLD"))</f>
        <v>HOLD</v>
      </c>
      <c r="H960" s="7">
        <f>F959*E960</f>
        <v>3.0605919727259433E-3</v>
      </c>
      <c r="I960" s="12">
        <f>I959*(1+E960)</f>
        <v>1.4600462414707065</v>
      </c>
      <c r="J960" s="12">
        <f>J959*(1+H960)</f>
        <v>1.5625656952108133</v>
      </c>
      <c r="K960" s="7">
        <f>I960/MAX(I$2:I960)-1</f>
        <v>-1.9985616412428686E-2</v>
      </c>
      <c r="L960" s="7">
        <f>J960/MAX(J$2:J960)-1</f>
        <v>0</v>
      </c>
    </row>
    <row r="961" spans="1:12" x14ac:dyDescent="0.25">
      <c r="A961" s="1">
        <v>45175</v>
      </c>
      <c r="B961" s="9">
        <v>258.91000000000003</v>
      </c>
      <c r="C961" s="9">
        <f>AVERAGE(B912:B961)</f>
        <v>254.70599999999996</v>
      </c>
      <c r="D961" s="9">
        <f>AVERAGE(B762:B961)</f>
        <v>238.72935000000038</v>
      </c>
      <c r="E961" s="7">
        <f>IF(B960=0,0,(B961-B960)/B960)</f>
        <v>0</v>
      </c>
      <c r="F961">
        <f>IF(C961&gt;D961,1,0)</f>
        <v>1</v>
      </c>
      <c r="G961" t="str">
        <f>IF(F961&gt;F960,"BUY",IF(F961&lt;F960,"SELL","HOLD"))</f>
        <v>HOLD</v>
      </c>
      <c r="H961" s="7">
        <f>F960*E961</f>
        <v>0</v>
      </c>
      <c r="I961" s="12">
        <f>I960*(1+E961)</f>
        <v>1.4600462414707065</v>
      </c>
      <c r="J961" s="12">
        <f>J960*(1+H961)</f>
        <v>1.5625656952108133</v>
      </c>
      <c r="K961" s="7">
        <f>I961/MAX(I$2:I961)-1</f>
        <v>-1.9985616412428686E-2</v>
      </c>
      <c r="L961" s="7">
        <f>J961/MAX(J$2:J961)-1</f>
        <v>0</v>
      </c>
    </row>
    <row r="962" spans="1:12" x14ac:dyDescent="0.25">
      <c r="A962" s="1">
        <v>45176</v>
      </c>
      <c r="B962" s="9">
        <v>258.91000000000003</v>
      </c>
      <c r="C962" s="9">
        <f>AVERAGE(B913:B962)</f>
        <v>254.72099999999998</v>
      </c>
      <c r="D962" s="9">
        <f>AVERAGE(B763:B962)</f>
        <v>239.06360000000038</v>
      </c>
      <c r="E962" s="7">
        <f>IF(B961=0,0,(B962-B961)/B961)</f>
        <v>0</v>
      </c>
      <c r="F962">
        <f>IF(C962&gt;D962,1,0)</f>
        <v>1</v>
      </c>
      <c r="G962" t="str">
        <f>IF(F962&gt;F961,"BUY",IF(F962&lt;F961,"SELL","HOLD"))</f>
        <v>HOLD</v>
      </c>
      <c r="H962" s="7">
        <f>F961*E962</f>
        <v>0</v>
      </c>
      <c r="I962" s="12">
        <f>I961*(1+E962)</f>
        <v>1.4600462414707065</v>
      </c>
      <c r="J962" s="12">
        <f>J961*(1+H962)</f>
        <v>1.5625656952108133</v>
      </c>
      <c r="K962" s="7">
        <f>I962/MAX(I$2:I962)-1</f>
        <v>-1.9985616412428686E-2</v>
      </c>
      <c r="L962" s="7">
        <f>J962/MAX(J$2:J962)-1</f>
        <v>0</v>
      </c>
    </row>
    <row r="963" spans="1:12" x14ac:dyDescent="0.25">
      <c r="A963" s="1">
        <v>45177</v>
      </c>
      <c r="B963" s="9">
        <v>258.91000000000003</v>
      </c>
      <c r="C963" s="9">
        <f>AVERAGE(B914:B963)</f>
        <v>254.72099999999995</v>
      </c>
      <c r="D963" s="9">
        <f>AVERAGE(B764:B963)</f>
        <v>239.3957000000004</v>
      </c>
      <c r="E963" s="7">
        <f>IF(B962=0,0,(B963-B962)/B962)</f>
        <v>0</v>
      </c>
      <c r="F963">
        <f>IF(C963&gt;D963,1,0)</f>
        <v>1</v>
      </c>
      <c r="G963" t="str">
        <f>IF(F963&gt;F962,"BUY",IF(F963&lt;F962,"SELL","HOLD"))</f>
        <v>HOLD</v>
      </c>
      <c r="H963" s="7">
        <f>F962*E963</f>
        <v>0</v>
      </c>
      <c r="I963" s="12">
        <f>I962*(1+E963)</f>
        <v>1.4600462414707065</v>
      </c>
      <c r="J963" s="12">
        <f>J962*(1+H963)</f>
        <v>1.5625656952108133</v>
      </c>
      <c r="K963" s="7">
        <f>I963/MAX(I$2:I963)-1</f>
        <v>-1.9985616412428686E-2</v>
      </c>
      <c r="L963" s="7">
        <f>J963/MAX(J$2:J963)-1</f>
        <v>0</v>
      </c>
    </row>
    <row r="964" spans="1:12" x14ac:dyDescent="0.25">
      <c r="A964" s="1">
        <v>45180</v>
      </c>
      <c r="B964" s="9">
        <v>258.91000000000003</v>
      </c>
      <c r="C964" s="9">
        <f>AVERAGE(B915:B964)</f>
        <v>254.72099999999998</v>
      </c>
      <c r="D964" s="9">
        <f>AVERAGE(B765:B964)</f>
        <v>239.69745000000043</v>
      </c>
      <c r="E964" s="7">
        <f>IF(B963=0,0,(B964-B963)/B963)</f>
        <v>0</v>
      </c>
      <c r="F964">
        <f>IF(C964&gt;D964,1,0)</f>
        <v>1</v>
      </c>
      <c r="G964" t="str">
        <f>IF(F964&gt;F963,"BUY",IF(F964&lt;F963,"SELL","HOLD"))</f>
        <v>HOLD</v>
      </c>
      <c r="H964" s="7">
        <f>F963*E964</f>
        <v>0</v>
      </c>
      <c r="I964" s="12">
        <f>I963*(1+E964)</f>
        <v>1.4600462414707065</v>
      </c>
      <c r="J964" s="12">
        <f>J963*(1+H964)</f>
        <v>1.5625656952108133</v>
      </c>
      <c r="K964" s="7">
        <f>I964/MAX(I$2:I964)-1</f>
        <v>-1.9985616412428686E-2</v>
      </c>
      <c r="L964" s="7">
        <f>J964/MAX(J$2:J964)-1</f>
        <v>0</v>
      </c>
    </row>
    <row r="965" spans="1:12" x14ac:dyDescent="0.25">
      <c r="A965" s="1">
        <v>45181</v>
      </c>
      <c r="B965" s="9">
        <v>258.91000000000003</v>
      </c>
      <c r="C965" s="9">
        <f>AVERAGE(B916:B965)</f>
        <v>254.72099999999998</v>
      </c>
      <c r="D965" s="9">
        <f>AVERAGE(B766:B965)</f>
        <v>239.99960000000044</v>
      </c>
      <c r="E965" s="7">
        <f>IF(B964=0,0,(B965-B964)/B964)</f>
        <v>0</v>
      </c>
      <c r="F965">
        <f>IF(C965&gt;D965,1,0)</f>
        <v>1</v>
      </c>
      <c r="G965" t="str">
        <f>IF(F965&gt;F964,"BUY",IF(F965&lt;F964,"SELL","HOLD"))</f>
        <v>HOLD</v>
      </c>
      <c r="H965" s="7">
        <f>F964*E965</f>
        <v>0</v>
      </c>
      <c r="I965" s="12">
        <f>I964*(1+E965)</f>
        <v>1.4600462414707065</v>
      </c>
      <c r="J965" s="12">
        <f>J964*(1+H965)</f>
        <v>1.5625656952108133</v>
      </c>
      <c r="K965" s="7">
        <f>I965/MAX(I$2:I965)-1</f>
        <v>-1.9985616412428686E-2</v>
      </c>
      <c r="L965" s="7">
        <f>J965/MAX(J$2:J965)-1</f>
        <v>0</v>
      </c>
    </row>
    <row r="966" spans="1:12" x14ac:dyDescent="0.25">
      <c r="A966" s="1">
        <v>45182</v>
      </c>
      <c r="B966" s="9">
        <v>258.91000000000003</v>
      </c>
      <c r="C966" s="9">
        <f>AVERAGE(B917:B966)</f>
        <v>254.72099999999998</v>
      </c>
      <c r="D966" s="9">
        <f>AVERAGE(B767:B966)</f>
        <v>240.28720000000041</v>
      </c>
      <c r="E966" s="7">
        <f>IF(B965=0,0,(B966-B965)/B965)</f>
        <v>0</v>
      </c>
      <c r="F966">
        <f>IF(C966&gt;D966,1,0)</f>
        <v>1</v>
      </c>
      <c r="G966" t="str">
        <f>IF(F966&gt;F965,"BUY",IF(F966&lt;F965,"SELL","HOLD"))</f>
        <v>HOLD</v>
      </c>
      <c r="H966" s="7">
        <f>F965*E966</f>
        <v>0</v>
      </c>
      <c r="I966" s="12">
        <f>I965*(1+E966)</f>
        <v>1.4600462414707065</v>
      </c>
      <c r="J966" s="12">
        <f>J965*(1+H966)</f>
        <v>1.5625656952108133</v>
      </c>
      <c r="K966" s="7">
        <f>I966/MAX(I$2:I966)-1</f>
        <v>-1.9985616412428686E-2</v>
      </c>
      <c r="L966" s="7">
        <f>J966/MAX(J$2:J966)-1</f>
        <v>0</v>
      </c>
    </row>
    <row r="967" spans="1:12" x14ac:dyDescent="0.25">
      <c r="A967" s="1">
        <v>45183</v>
      </c>
      <c r="B967" s="9">
        <v>258.91000000000003</v>
      </c>
      <c r="C967" s="9">
        <f>AVERAGE(B918:B967)</f>
        <v>254.72099999999998</v>
      </c>
      <c r="D967" s="9">
        <f>AVERAGE(B768:B967)</f>
        <v>240.58250000000044</v>
      </c>
      <c r="E967" s="7">
        <f>IF(B966=0,0,(B967-B966)/B966)</f>
        <v>0</v>
      </c>
      <c r="F967">
        <f>IF(C967&gt;D967,1,0)</f>
        <v>1</v>
      </c>
      <c r="G967" t="str">
        <f>IF(F967&gt;F966,"BUY",IF(F967&lt;F966,"SELL","HOLD"))</f>
        <v>HOLD</v>
      </c>
      <c r="H967" s="7">
        <f>F966*E967</f>
        <v>0</v>
      </c>
      <c r="I967" s="12">
        <f>I966*(1+E967)</f>
        <v>1.4600462414707065</v>
      </c>
      <c r="J967" s="12">
        <f>J966*(1+H967)</f>
        <v>1.5625656952108133</v>
      </c>
      <c r="K967" s="7">
        <f>I967/MAX(I$2:I967)-1</f>
        <v>-1.9985616412428686E-2</v>
      </c>
      <c r="L967" s="7">
        <f>J967/MAX(J$2:J967)-1</f>
        <v>0</v>
      </c>
    </row>
    <row r="968" spans="1:12" x14ac:dyDescent="0.25">
      <c r="A968" s="1">
        <v>45184</v>
      </c>
      <c r="B968" s="9">
        <v>257.47000000000003</v>
      </c>
      <c r="C968" s="9">
        <f>AVERAGE(B919:B968)</f>
        <v>254.69219999999999</v>
      </c>
      <c r="D968" s="9">
        <f>AVERAGE(B769:B968)</f>
        <v>240.87025000000045</v>
      </c>
      <c r="E968" s="7">
        <f>IF(B967=0,0,(B968-B967)/B967)</f>
        <v>-5.5617782240933045E-3</v>
      </c>
      <c r="F968">
        <f>IF(C968&gt;D968,1,0)</f>
        <v>1</v>
      </c>
      <c r="G968" t="str">
        <f>IF(F968&gt;F967,"BUY",IF(F968&lt;F967,"SELL","HOLD"))</f>
        <v>HOLD</v>
      </c>
      <c r="H968" s="7">
        <f>F967*E968</f>
        <v>-5.5617782240933045E-3</v>
      </c>
      <c r="I968" s="12">
        <f>I967*(1+E968)</f>
        <v>1.4519257880787255</v>
      </c>
      <c r="J968" s="12">
        <f>J967*(1+H968)</f>
        <v>1.5538750513534747</v>
      </c>
      <c r="K968" s="7">
        <f>I968/MAX(I$2:I968)-1</f>
        <v>-2.5436239070364297E-2</v>
      </c>
      <c r="L968" s="7">
        <f>J968/MAX(J$2:J968)-1</f>
        <v>-5.5617782240932057E-3</v>
      </c>
    </row>
    <row r="969" spans="1:12" x14ac:dyDescent="0.25">
      <c r="A969" s="1">
        <v>45187</v>
      </c>
      <c r="B969" s="9">
        <v>258.91000000000003</v>
      </c>
      <c r="C969" s="9">
        <f>AVERAGE(B920:B969)</f>
        <v>254.69219999999999</v>
      </c>
      <c r="D969" s="9">
        <f>AVERAGE(B770:B969)</f>
        <v>241.14315000000045</v>
      </c>
      <c r="E969" s="7">
        <f>IF(B968=0,0,(B969-B968)/B968)</f>
        <v>5.592884607915476E-3</v>
      </c>
      <c r="F969">
        <f>IF(C969&gt;D969,1,0)</f>
        <v>1</v>
      </c>
      <c r="G969" t="str">
        <f>IF(F969&gt;F968,"BUY",IF(F969&lt;F968,"SELL","HOLD"))</f>
        <v>HOLD</v>
      </c>
      <c r="H969" s="7">
        <f>F968*E969</f>
        <v>5.592884607915476E-3</v>
      </c>
      <c r="I969" s="12">
        <f>I968*(1+E969)</f>
        <v>1.4600462414707065</v>
      </c>
      <c r="J969" s="12">
        <f>J968*(1+H969)</f>
        <v>1.5625656952108133</v>
      </c>
      <c r="K969" s="7">
        <f>I969/MAX(I$2:I969)-1</f>
        <v>-1.9985616412428686E-2</v>
      </c>
      <c r="L969" s="7">
        <f>J969/MAX(J$2:J969)-1</f>
        <v>0</v>
      </c>
    </row>
    <row r="970" spans="1:12" x14ac:dyDescent="0.25">
      <c r="A970" s="1">
        <v>45188</v>
      </c>
      <c r="B970" s="9">
        <v>258.91000000000003</v>
      </c>
      <c r="C970" s="9">
        <f>AVERAGE(B921:B970)</f>
        <v>254.70919999999998</v>
      </c>
      <c r="D970" s="9">
        <f>AVERAGE(B771:B970)</f>
        <v>241.4229500000005</v>
      </c>
      <c r="E970" s="7">
        <f>IF(B969=0,0,(B970-B969)/B969)</f>
        <v>0</v>
      </c>
      <c r="F970">
        <f>IF(C970&gt;D970,1,0)</f>
        <v>1</v>
      </c>
      <c r="G970" t="str">
        <f>IF(F970&gt;F969,"BUY",IF(F970&lt;F969,"SELL","HOLD"))</f>
        <v>HOLD</v>
      </c>
      <c r="H970" s="7">
        <f>F969*E970</f>
        <v>0</v>
      </c>
      <c r="I970" s="12">
        <f>I969*(1+E970)</f>
        <v>1.4600462414707065</v>
      </c>
      <c r="J970" s="12">
        <f>J969*(1+H970)</f>
        <v>1.5625656952108133</v>
      </c>
      <c r="K970" s="7">
        <f>I970/MAX(I$2:I970)-1</f>
        <v>-1.9985616412428686E-2</v>
      </c>
      <c r="L970" s="7">
        <f>J970/MAX(J$2:J970)-1</f>
        <v>0</v>
      </c>
    </row>
    <row r="971" spans="1:12" x14ac:dyDescent="0.25">
      <c r="A971" s="1">
        <v>45189</v>
      </c>
      <c r="B971" s="9">
        <v>255.52</v>
      </c>
      <c r="C971" s="9">
        <f>AVERAGE(B922:B971)</f>
        <v>254.64199999999994</v>
      </c>
      <c r="D971" s="9">
        <f>AVERAGE(B772:B971)</f>
        <v>241.66290000000043</v>
      </c>
      <c r="E971" s="7">
        <f>IF(B970=0,0,(B971-B970)/B970)</f>
        <v>-1.3093352902553066E-2</v>
      </c>
      <c r="F971">
        <f>IF(C971&gt;D971,1,0)</f>
        <v>1</v>
      </c>
      <c r="G971" t="str">
        <f>IF(F971&gt;F970,"BUY",IF(F971&lt;F970,"SELL","HOLD"))</f>
        <v>HOLD</v>
      </c>
      <c r="H971" s="7">
        <f>F970*E971</f>
        <v>-1.3093352902553066E-2</v>
      </c>
      <c r="I971" s="12">
        <f>I970*(1+E971)</f>
        <v>1.4409293407770842</v>
      </c>
      <c r="J971" s="12">
        <f>J970*(1+H971)</f>
        <v>1.542106471129995</v>
      </c>
      <c r="K971" s="7">
        <f>I971/MAX(I$2:I971)-1</f>
        <v>-3.2817290586318881E-2</v>
      </c>
      <c r="L971" s="7">
        <f>J971/MAX(J$2:J971)-1</f>
        <v>-1.309335290255309E-2</v>
      </c>
    </row>
    <row r="972" spans="1:12" x14ac:dyDescent="0.25">
      <c r="A972" s="1">
        <v>45190</v>
      </c>
      <c r="B972" s="9">
        <v>256.14999999999998</v>
      </c>
      <c r="C972" s="9">
        <f>AVERAGE(B923:B972)</f>
        <v>254.58679999999995</v>
      </c>
      <c r="D972" s="9">
        <f>AVERAGE(B773:B972)</f>
        <v>241.89635000000047</v>
      </c>
      <c r="E972" s="7">
        <f>IF(B971=0,0,(B972-B971)/B971)</f>
        <v>2.4655604257982429E-3</v>
      </c>
      <c r="F972">
        <f>IF(C972&gt;D972,1,0)</f>
        <v>1</v>
      </c>
      <c r="G972" t="str">
        <f>IF(F972&gt;F971,"BUY",IF(F972&lt;F971,"SELL","HOLD"))</f>
        <v>HOLD</v>
      </c>
      <c r="H972" s="7">
        <f>F971*E972</f>
        <v>2.4655604257982429E-3</v>
      </c>
      <c r="I972" s="12">
        <f>I971*(1+E972)</f>
        <v>1.4444820391360755</v>
      </c>
      <c r="J972" s="12">
        <f>J971*(1+H972)</f>
        <v>1.5459086278175804</v>
      </c>
      <c r="K972" s="7">
        <f>I972/MAX(I$2:I972)-1</f>
        <v>-3.0432643173472274E-2</v>
      </c>
      <c r="L972" s="7">
        <f>J972/MAX(J$2:J972)-1</f>
        <v>-1.0660074929512375E-2</v>
      </c>
    </row>
    <row r="973" spans="1:12" x14ac:dyDescent="0.25">
      <c r="A973" s="1">
        <v>45191</v>
      </c>
      <c r="B973" s="9">
        <v>254.71</v>
      </c>
      <c r="C973" s="9">
        <f>AVERAGE(B924:B973)</f>
        <v>254.54979999999992</v>
      </c>
      <c r="D973" s="9">
        <f>AVERAGE(B774:B973)</f>
        <v>242.12880000000041</v>
      </c>
      <c r="E973" s="7">
        <f>IF(B972=0,0,(B973-B972)/B972)</f>
        <v>-5.6217060316219774E-3</v>
      </c>
      <c r="F973">
        <f>IF(C973&gt;D973,1,0)</f>
        <v>1</v>
      </c>
      <c r="G973" t="str">
        <f>IF(F973&gt;F972,"BUY",IF(F973&lt;F972,"SELL","HOLD"))</f>
        <v>HOLD</v>
      </c>
      <c r="H973" s="7">
        <f>F972*E973</f>
        <v>-5.6217060316219774E-3</v>
      </c>
      <c r="I973" s="12">
        <f>I972*(1+E973)</f>
        <v>1.4363615857440948</v>
      </c>
      <c r="J973" s="12">
        <f>J972*(1+H973)</f>
        <v>1.537217983960242</v>
      </c>
      <c r="K973" s="7">
        <f>I973/MAX(I$2:I973)-1</f>
        <v>-3.5883265831407662E-2</v>
      </c>
      <c r="L973" s="7">
        <f>J973/MAX(J$2:J973)-1</f>
        <v>-1.622185315360547E-2</v>
      </c>
    </row>
    <row r="974" spans="1:12" x14ac:dyDescent="0.25">
      <c r="A974" s="1">
        <v>45194</v>
      </c>
      <c r="B974" s="9">
        <v>257.16000000000003</v>
      </c>
      <c r="C974" s="9">
        <f>AVERAGE(B925:B974)</f>
        <v>254.54879999999994</v>
      </c>
      <c r="D974" s="9">
        <f>AVERAGE(B775:B974)</f>
        <v>242.36480000000043</v>
      </c>
      <c r="E974" s="7">
        <f>IF(B973=0,0,(B974-B973)/B973)</f>
        <v>9.6187821443995802E-3</v>
      </c>
      <c r="F974">
        <f>IF(C974&gt;D974,1,0)</f>
        <v>1</v>
      </c>
      <c r="G974" t="str">
        <f>IF(F974&gt;F973,"BUY",IF(F974&lt;F973,"SELL","HOLD"))</f>
        <v>HOLD</v>
      </c>
      <c r="H974" s="7">
        <f>F973*E974</f>
        <v>9.6187821443995802E-3</v>
      </c>
      <c r="I974" s="12">
        <f>I973*(1+E974)</f>
        <v>1.4501776349179516</v>
      </c>
      <c r="J974" s="12">
        <f>J973*(1+H974)</f>
        <v>1.5520041488564087</v>
      </c>
      <c r="K974" s="7">
        <f>I974/MAX(I$2:I974)-1</f>
        <v>-2.6609637003670028E-2</v>
      </c>
      <c r="L974" s="7">
        <f>J974/MAX(J$2:J974)-1</f>
        <v>-6.7591054806689366E-3</v>
      </c>
    </row>
    <row r="975" spans="1:12" x14ac:dyDescent="0.25">
      <c r="A975" s="1">
        <v>45195</v>
      </c>
      <c r="B975" s="9">
        <v>255.79</v>
      </c>
      <c r="C975" s="9">
        <f>AVERAGE(B926:B975)</f>
        <v>254.55019999999996</v>
      </c>
      <c r="D975" s="9">
        <f>AVERAGE(B776:B975)</f>
        <v>242.58085000000042</v>
      </c>
      <c r="E975" s="7">
        <f>IF(B974=0,0,(B975-B974)/B974)</f>
        <v>-5.3274226162701539E-3</v>
      </c>
      <c r="F975">
        <f>IF(C975&gt;D975,1,0)</f>
        <v>1</v>
      </c>
      <c r="G975" t="str">
        <f>IF(F975&gt;F974,"BUY",IF(F975&lt;F974,"SELL","HOLD"))</f>
        <v>HOLD</v>
      </c>
      <c r="H975" s="7">
        <f>F974*E975</f>
        <v>-5.3274226162701539E-3</v>
      </c>
      <c r="I975" s="12">
        <f>I974*(1+E975)</f>
        <v>1.4424519257880806</v>
      </c>
      <c r="J975" s="12">
        <f>J974*(1+H975)</f>
        <v>1.543735966853246</v>
      </c>
      <c r="K975" s="7">
        <f>I975/MAX(I$2:I975)-1</f>
        <v>-3.1795298837956065E-2</v>
      </c>
      <c r="L975" s="7">
        <f>J975/MAX(J$2:J975)-1</f>
        <v>-1.2050519485535593E-2</v>
      </c>
    </row>
    <row r="976" spans="1:12" x14ac:dyDescent="0.25">
      <c r="A976" s="1">
        <v>45196</v>
      </c>
      <c r="B976" s="9">
        <v>254.96</v>
      </c>
      <c r="C976" s="9">
        <f>AVERAGE(B927:B976)</f>
        <v>254.47119999999995</v>
      </c>
      <c r="D976" s="9">
        <f>AVERAGE(B777:B976)</f>
        <v>242.78400000000039</v>
      </c>
      <c r="E976" s="7">
        <f>IF(B975=0,0,(B976-B975)/B975)</f>
        <v>-3.2448492904334969E-3</v>
      </c>
      <c r="F976">
        <f>IF(C976&gt;D976,1,0)</f>
        <v>1</v>
      </c>
      <c r="G976" t="str">
        <f>IF(F976&gt;F975,"BUY",IF(F976&lt;F975,"SELL","HOLD"))</f>
        <v>HOLD</v>
      </c>
      <c r="H976" s="7">
        <f>F975*E976</f>
        <v>-3.2448492904334969E-3</v>
      </c>
      <c r="I976" s="12">
        <f>I975*(1+E976)</f>
        <v>1.4377713866802027</v>
      </c>
      <c r="J976" s="12">
        <f>J975*(1+H976)</f>
        <v>1.5387267762965857</v>
      </c>
      <c r="K976" s="7">
        <f>I976/MAX(I$2:I976)-1</f>
        <v>-3.4936977175516026E-2</v>
      </c>
      <c r="L976" s="7">
        <f>J976/MAX(J$2:J976)-1</f>
        <v>-1.5256266656367035E-2</v>
      </c>
    </row>
    <row r="977" spans="1:12" x14ac:dyDescent="0.25">
      <c r="A977" s="1">
        <v>45197</v>
      </c>
      <c r="B977" s="9">
        <v>250.44</v>
      </c>
      <c r="C977" s="9">
        <f>AVERAGE(B928:B977)</f>
        <v>254.37459999999996</v>
      </c>
      <c r="D977" s="9">
        <f>AVERAGE(B778:B977)</f>
        <v>242.98385000000039</v>
      </c>
      <c r="E977" s="7">
        <f>IF(B976=0,0,(B977-B976)/B976)</f>
        <v>-1.772827110134927E-2</v>
      </c>
      <c r="F977">
        <f>IF(C977&gt;D977,1,0)</f>
        <v>1</v>
      </c>
      <c r="G977" t="str">
        <f>IF(F977&gt;F976,"BUY",IF(F977&lt;F976,"SELL","HOLD"))</f>
        <v>HOLD</v>
      </c>
      <c r="H977" s="7">
        <f>F976*E977</f>
        <v>-1.772827110134927E-2</v>
      </c>
      <c r="I977" s="12">
        <f>I976*(1+E977)</f>
        <v>1.4122821857553731</v>
      </c>
      <c r="J977" s="12">
        <f>J976*(1+H977)</f>
        <v>1.5114478108554947</v>
      </c>
      <c r="K977" s="7">
        <f>I977/MAX(I$2:I977)-1</f>
        <v>-5.2045876074036213E-2</v>
      </c>
      <c r="L977" s="7">
        <f>J977/MAX(J$2:J977)-1</f>
        <v>-3.27140705264376E-2</v>
      </c>
    </row>
    <row r="978" spans="1:12" x14ac:dyDescent="0.25">
      <c r="A978" s="1">
        <v>45198</v>
      </c>
      <c r="B978" s="9">
        <v>249.61</v>
      </c>
      <c r="C978" s="9">
        <f>AVERAGE(B929:B978)</f>
        <v>254.28379999999999</v>
      </c>
      <c r="D978" s="9">
        <f>AVERAGE(B779:B978)</f>
        <v>243.18790000000038</v>
      </c>
      <c r="E978" s="7">
        <f>IF(B977=0,0,(B978-B977)/B977)</f>
        <v>-3.3141670659638401E-3</v>
      </c>
      <c r="F978">
        <f>IF(C978&gt;D978,1,0)</f>
        <v>1</v>
      </c>
      <c r="G978" t="str">
        <f>IF(F978&gt;F977,"BUY",IF(F978&lt;F977,"SELL","HOLD"))</f>
        <v>HOLD</v>
      </c>
      <c r="H978" s="7">
        <f>F977*E978</f>
        <v>-3.3141670659638401E-3</v>
      </c>
      <c r="I978" s="12">
        <f>I977*(1+E978)</f>
        <v>1.4076016466474952</v>
      </c>
      <c r="J978" s="12">
        <f>J977*(1+H978)</f>
        <v>1.5064386202988342</v>
      </c>
      <c r="K978" s="7">
        <f>I978/MAX(I$2:I978)-1</f>
        <v>-5.5187554411596174E-2</v>
      </c>
      <c r="L978" s="7">
        <f>J978/MAX(J$2:J978)-1</f>
        <v>-3.5919817697269152E-2</v>
      </c>
    </row>
    <row r="979" spans="1:12" x14ac:dyDescent="0.25">
      <c r="A979" s="1">
        <v>45201</v>
      </c>
      <c r="B979" s="9">
        <v>243.86</v>
      </c>
      <c r="C979" s="9">
        <f>AVERAGE(B930:B979)</f>
        <v>254.05259999999996</v>
      </c>
      <c r="D979" s="9">
        <f>AVERAGE(B780:B979)</f>
        <v>243.36545000000035</v>
      </c>
      <c r="E979" s="7">
        <f>IF(B978=0,0,(B979-B978)/B978)</f>
        <v>-2.3035936060253996E-2</v>
      </c>
      <c r="F979">
        <f>IF(C979&gt;D979,1,0)</f>
        <v>1</v>
      </c>
      <c r="G979" t="str">
        <f>IF(F979&gt;F978,"BUY",IF(F979&lt;F978,"SELL","HOLD"))</f>
        <v>HOLD</v>
      </c>
      <c r="H979" s="7">
        <f>F978*E979</f>
        <v>-2.3035936060253996E-2</v>
      </c>
      <c r="I979" s="12">
        <f>I978*(1+E979)</f>
        <v>1.3751762251170152</v>
      </c>
      <c r="J979" s="12">
        <f>J978*(1+H979)</f>
        <v>1.4717363965629331</v>
      </c>
      <c r="K979" s="7">
        <f>I979/MAX(I$2:I979)-1</f>
        <v>-7.6952193497102916E-2</v>
      </c>
      <c r="L979" s="7">
        <f>J979/MAX(J$2:J979)-1</f>
        <v>-5.8128307133752832E-2</v>
      </c>
    </row>
    <row r="980" spans="1:12" x14ac:dyDescent="0.25">
      <c r="A980" s="1">
        <v>45202</v>
      </c>
      <c r="B980" s="9">
        <v>240.29</v>
      </c>
      <c r="C980" s="9">
        <f>AVERAGE(B931:B980)</f>
        <v>253.68019999999996</v>
      </c>
      <c r="D980" s="9">
        <f>AVERAGE(B781:B980)</f>
        <v>243.52525000000034</v>
      </c>
      <c r="E980" s="7">
        <f>IF(B979=0,0,(B980-B979)/B979)</f>
        <v>-1.4639547281227022E-2</v>
      </c>
      <c r="F980">
        <f>IF(C980&gt;D980,1,0)</f>
        <v>1</v>
      </c>
      <c r="G980" t="str">
        <f>IF(F980&gt;F979,"BUY",IF(F980&lt;F979,"SELL","HOLD"))</f>
        <v>HOLD</v>
      </c>
      <c r="H980" s="7">
        <f>F979*E980</f>
        <v>-1.4639547281227022E-2</v>
      </c>
      <c r="I980" s="12">
        <f>I979*(1+E980)</f>
        <v>1.3550442677493952</v>
      </c>
      <c r="J980" s="12">
        <f>J979*(1+H980)</f>
        <v>1.4501908419999472</v>
      </c>
      <c r="K980" s="7">
        <f>I980/MAX(I$2:I980)-1</f>
        <v>-9.0465195503235063E-2</v>
      </c>
      <c r="L980" s="7">
        <f>J980/MAX(J$2:J980)-1</f>
        <v>-7.1916882314317698E-2</v>
      </c>
    </row>
    <row r="981" spans="1:12" x14ac:dyDescent="0.25">
      <c r="A981" s="1">
        <v>45203</v>
      </c>
      <c r="B981" s="9">
        <v>242.4</v>
      </c>
      <c r="C981" s="9">
        <f>AVERAGE(B932:B981)</f>
        <v>253.35</v>
      </c>
      <c r="D981" s="9">
        <f>AVERAGE(B782:B981)</f>
        <v>243.68705000000031</v>
      </c>
      <c r="E981" s="7">
        <f>IF(B980=0,0,(B981-B980)/B980)</f>
        <v>8.7810562237297177E-3</v>
      </c>
      <c r="F981">
        <f>IF(C981&gt;D981,1,0)</f>
        <v>1</v>
      </c>
      <c r="G981" t="str">
        <f>IF(F981&gt;F980,"BUY",IF(F981&lt;F980,"SELL","HOLD"))</f>
        <v>HOLD</v>
      </c>
      <c r="H981" s="7">
        <f>F980*E981</f>
        <v>8.7810562237297177E-3</v>
      </c>
      <c r="I981" s="12">
        <f>I980*(1+E981)</f>
        <v>1.3669429876501455</v>
      </c>
      <c r="J981" s="12">
        <f>J980*(1+H981)</f>
        <v>1.4629250493186867</v>
      </c>
      <c r="K981" s="7">
        <f>I981/MAX(I$2:I981)-1</f>
        <v>-8.2478519247509818E-2</v>
      </c>
      <c r="L981" s="7">
        <f>J981/MAX(J$2:J981)-1</f>
        <v>-6.3767332277625322E-2</v>
      </c>
    </row>
    <row r="982" spans="1:12" x14ac:dyDescent="0.25">
      <c r="A982" s="1">
        <v>45204</v>
      </c>
      <c r="B982" s="9">
        <v>244.6</v>
      </c>
      <c r="C982" s="9">
        <f>AVERAGE(B933:B982)</f>
        <v>253.0864</v>
      </c>
      <c r="D982" s="9">
        <f>AVERAGE(B783:B982)</f>
        <v>243.8567000000003</v>
      </c>
      <c r="E982" s="7">
        <f>IF(B981=0,0,(B982-B981)/B981)</f>
        <v>9.0759075907590296E-3</v>
      </c>
      <c r="F982">
        <f>IF(C982&gt;D982,1,0)</f>
        <v>1</v>
      </c>
      <c r="G982" t="str">
        <f>IF(F982&gt;F981,"BUY",IF(F982&lt;F981,"SELL","HOLD"))</f>
        <v>HOLD</v>
      </c>
      <c r="H982" s="7">
        <f>F981*E982</f>
        <v>9.0759075907590296E-3</v>
      </c>
      <c r="I982" s="12">
        <f>I981*(1+E982)</f>
        <v>1.3793492358878943</v>
      </c>
      <c r="J982" s="12">
        <f>J981*(1+H982)</f>
        <v>1.4762024218785095</v>
      </c>
      <c r="K982" s="7">
        <f>I982/MAX(I$2:I982)-1</f>
        <v>-7.4151179075663931E-2</v>
      </c>
      <c r="L982" s="7">
        <f>J982/MAX(J$2:J982)-1</f>
        <v>-5.5270171101927446E-2</v>
      </c>
    </row>
    <row r="983" spans="1:12" x14ac:dyDescent="0.25">
      <c r="A983" s="1">
        <v>45205</v>
      </c>
      <c r="B983" s="9">
        <v>245.93</v>
      </c>
      <c r="C983" s="9">
        <f>AVERAGE(B934:B983)</f>
        <v>252.82679999999999</v>
      </c>
      <c r="D983" s="9">
        <f>AVERAGE(B784:B983)</f>
        <v>244.04905000000031</v>
      </c>
      <c r="E983" s="7">
        <f>IF(B982=0,0,(B983-B982)/B982)</f>
        <v>5.4374488961570419E-3</v>
      </c>
      <c r="F983">
        <f>IF(C983&gt;D983,1,0)</f>
        <v>1</v>
      </c>
      <c r="G983" t="str">
        <f>IF(F983&gt;F982,"BUY",IF(F983&lt;F982,"SELL","HOLD"))</f>
        <v>HOLD</v>
      </c>
      <c r="H983" s="7">
        <f>F982*E983</f>
        <v>5.4374488961570419E-3</v>
      </c>
      <c r="I983" s="12">
        <f>I982*(1+E983)</f>
        <v>1.3868493768679879</v>
      </c>
      <c r="J983" s="12">
        <f>J982*(1+H983)</f>
        <v>1.4842291971078572</v>
      </c>
      <c r="K983" s="7">
        <f>I983/MAX(I$2:I983)-1</f>
        <v>-6.9116923426320587E-2</v>
      </c>
      <c r="L983" s="7">
        <f>J983/MAX(J$2:J983)-1</f>
        <v>-5.0133250936619023E-2</v>
      </c>
    </row>
    <row r="984" spans="1:12" x14ac:dyDescent="0.25">
      <c r="A984" s="1">
        <v>45208</v>
      </c>
      <c r="B984" s="9">
        <v>243.85</v>
      </c>
      <c r="C984" s="9">
        <f>AVERAGE(B935:B984)</f>
        <v>252.59420000000003</v>
      </c>
      <c r="D984" s="9">
        <f>AVERAGE(B785:B984)</f>
        <v>244.22550000000032</v>
      </c>
      <c r="E984" s="7">
        <f>IF(B983=0,0,(B984-B983)/B983)</f>
        <v>-8.4576912129468249E-3</v>
      </c>
      <c r="F984">
        <f>IF(C984&gt;D984,1,0)</f>
        <v>1</v>
      </c>
      <c r="G984" t="str">
        <f>IF(F984&gt;F983,"BUY",IF(F984&lt;F983,"SELL","HOLD"))</f>
        <v>HOLD</v>
      </c>
      <c r="H984" s="7">
        <f>F983*E984</f>
        <v>-8.4576912129468249E-3</v>
      </c>
      <c r="I984" s="12">
        <f>I983*(1+E984)</f>
        <v>1.3751198330795709</v>
      </c>
      <c r="J984" s="12">
        <f>J983*(1+H984)</f>
        <v>1.471676044869479</v>
      </c>
      <c r="K984" s="7">
        <f>I984/MAX(I$2:I984)-1</f>
        <v>-7.6990045043338617E-2</v>
      </c>
      <c r="L984" s="7">
        <f>J984/MAX(J$2:J984)-1</f>
        <v>-5.8166930593642641E-2</v>
      </c>
    </row>
    <row r="985" spans="1:12" x14ac:dyDescent="0.25">
      <c r="A985" s="1">
        <v>45209</v>
      </c>
      <c r="B985" s="9">
        <v>244.03</v>
      </c>
      <c r="C985" s="9">
        <f>AVERAGE(B936:B985)</f>
        <v>252.47160000000002</v>
      </c>
      <c r="D985" s="9">
        <f>AVERAGE(B786:B985)</f>
        <v>244.39430000000033</v>
      </c>
      <c r="E985" s="7">
        <f>IF(B984=0,0,(B985-B984)/B984)</f>
        <v>7.381587041214141E-4</v>
      </c>
      <c r="F985">
        <f>IF(C985&gt;D985,1,0)</f>
        <v>1</v>
      </c>
      <c r="G985" t="str">
        <f>IF(F985&gt;F984,"BUY",IF(F985&lt;F984,"SELL","HOLD"))</f>
        <v>HOLD</v>
      </c>
      <c r="H985" s="7">
        <f>F984*E985</f>
        <v>7.381587041214141E-4</v>
      </c>
      <c r="I985" s="12">
        <f>I984*(1+E985)</f>
        <v>1.3761348897535683</v>
      </c>
      <c r="J985" s="12">
        <f>J984*(1+H985)</f>
        <v>1.4727623753516463</v>
      </c>
      <c r="K985" s="7">
        <f>I985/MAX(I$2:I985)-1</f>
        <v>-7.6308717211096777E-2</v>
      </c>
      <c r="L985" s="7">
        <f>J985/MAX(J$2:J985)-1</f>
        <v>-5.7471708315630976E-2</v>
      </c>
    </row>
    <row r="986" spans="1:12" x14ac:dyDescent="0.25">
      <c r="A986" s="1">
        <v>45210</v>
      </c>
      <c r="B986" s="9">
        <v>244.32</v>
      </c>
      <c r="C986" s="9">
        <f>AVERAGE(B937:B986)</f>
        <v>252.32660000000004</v>
      </c>
      <c r="D986" s="9">
        <f>AVERAGE(B787:B986)</f>
        <v>244.55670000000035</v>
      </c>
      <c r="E986" s="7">
        <f>IF(B985=0,0,(B986-B985)/B985)</f>
        <v>1.1883784780559441E-3</v>
      </c>
      <c r="F986">
        <f>IF(C986&gt;D986,1,0)</f>
        <v>1</v>
      </c>
      <c r="G986" t="str">
        <f>IF(F986&gt;F985,"BUY",IF(F986&lt;F985,"SELL","HOLD"))</f>
        <v>HOLD</v>
      </c>
      <c r="H986" s="7">
        <f>F985*E986</f>
        <v>1.1883784780559441E-3</v>
      </c>
      <c r="I986" s="12">
        <f>I985*(1+E986)</f>
        <v>1.3777702588394534</v>
      </c>
      <c r="J986" s="12">
        <f>J985*(1+H986)</f>
        <v>1.4745125744618048</v>
      </c>
      <c r="K986" s="7">
        <f>I986/MAX(I$2:I986)-1</f>
        <v>-7.5211022370262559E-2</v>
      </c>
      <c r="L986" s="7">
        <f>J986/MAX(J$2:J986)-1</f>
        <v>-5.6351627978834418E-2</v>
      </c>
    </row>
    <row r="987" spans="1:12" x14ac:dyDescent="0.25">
      <c r="A987" s="1">
        <v>45211</v>
      </c>
      <c r="B987" s="9">
        <v>241.78</v>
      </c>
      <c r="C987" s="9">
        <f>AVERAGE(B938:B987)</f>
        <v>252.15020000000004</v>
      </c>
      <c r="D987" s="9">
        <f>AVERAGE(B788:B987)</f>
        <v>244.69180000000037</v>
      </c>
      <c r="E987" s="7">
        <f>IF(B986=0,0,(B987-B986)/B986)</f>
        <v>-1.0396201702684972E-2</v>
      </c>
      <c r="F987">
        <f>IF(C987&gt;D987,1,0)</f>
        <v>1</v>
      </c>
      <c r="G987" t="str">
        <f>IF(F987&gt;F986,"BUY",IF(F987&lt;F986,"SELL","HOLD"))</f>
        <v>HOLD</v>
      </c>
      <c r="H987" s="7">
        <f>F986*E987</f>
        <v>-1.0396201702684972E-2</v>
      </c>
      <c r="I987" s="12">
        <f>I986*(1+E987)</f>
        <v>1.3634466813285979</v>
      </c>
      <c r="J987" s="12">
        <f>J986*(1+H987)</f>
        <v>1.4591832443245547</v>
      </c>
      <c r="K987" s="7">
        <f>I987/MAX(I$2:I987)-1</f>
        <v>-8.4825315114121169E-2</v>
      </c>
      <c r="L987" s="7">
        <f>J987/MAX(J$2:J987)-1</f>
        <v>-6.6161986790776672E-2</v>
      </c>
    </row>
    <row r="988" spans="1:12" x14ac:dyDescent="0.25">
      <c r="A988" s="1">
        <v>45212</v>
      </c>
      <c r="B988" s="9">
        <v>245.7</v>
      </c>
      <c r="C988" s="9">
        <f>AVERAGE(B939:B988)</f>
        <v>252.09740000000005</v>
      </c>
      <c r="D988" s="9">
        <f>AVERAGE(B789:B988)</f>
        <v>244.83490000000035</v>
      </c>
      <c r="E988" s="7">
        <f>IF(B987=0,0,(B988-B987)/B987)</f>
        <v>1.6213086276780492E-2</v>
      </c>
      <c r="F988">
        <f>IF(C988&gt;D988,1,0)</f>
        <v>1</v>
      </c>
      <c r="G988" t="str">
        <f>IF(F988&gt;F987,"BUY",IF(F988&lt;F987,"SELL","HOLD"))</f>
        <v>HOLD</v>
      </c>
      <c r="H988" s="7">
        <f>F987*E988</f>
        <v>1.6213086276780492E-2</v>
      </c>
      <c r="I988" s="12">
        <f>I987*(1+E988)</f>
        <v>1.3855523600067685</v>
      </c>
      <c r="J988" s="12">
        <f>J987*(1+H988)</f>
        <v>1.4828411081584212</v>
      </c>
      <c r="K988" s="7">
        <f>I988/MAX(I$2:I988)-1</f>
        <v>-6.9987508989740932E-2</v>
      </c>
      <c r="L988" s="7">
        <f>J988/MAX(J$2:J988)-1</f>
        <v>-5.1021590514078285E-2</v>
      </c>
    </row>
    <row r="989" spans="1:12" x14ac:dyDescent="0.25">
      <c r="A989" s="1">
        <v>45215</v>
      </c>
      <c r="B989" s="9">
        <v>248.15</v>
      </c>
      <c r="C989" s="9">
        <f>AVERAGE(B940:B989)</f>
        <v>252.05240000000006</v>
      </c>
      <c r="D989" s="9">
        <f>AVERAGE(B790:B989)</f>
        <v>244.98335000000031</v>
      </c>
      <c r="E989" s="7">
        <f>IF(B988=0,0,(B989-B988)/B988)</f>
        <v>9.9715099715100407E-3</v>
      </c>
      <c r="F989">
        <f>IF(C989&gt;D989,1,0)</f>
        <v>1</v>
      </c>
      <c r="G989" t="str">
        <f>IF(F989&gt;F988,"BUY",IF(F989&lt;F988,"SELL","HOLD"))</f>
        <v>HOLD</v>
      </c>
      <c r="H989" s="7">
        <f>F988*E989</f>
        <v>9.9715099715100407E-3</v>
      </c>
      <c r="I989" s="12">
        <f>I988*(1+E989)</f>
        <v>1.3993684091806253</v>
      </c>
      <c r="J989" s="12">
        <f>J988*(1+H989)</f>
        <v>1.4976272730545879</v>
      </c>
      <c r="K989" s="7">
        <f>I989/MAX(I$2:I989)-1</f>
        <v>-6.0713880162003298E-2</v>
      </c>
      <c r="L989" s="7">
        <f>J989/MAX(J$2:J989)-1</f>
        <v>-4.1558842841141641E-2</v>
      </c>
    </row>
    <row r="990" spans="1:12" x14ac:dyDescent="0.25">
      <c r="A990" s="1">
        <v>45216</v>
      </c>
      <c r="B990" s="9">
        <v>247.9</v>
      </c>
      <c r="C990" s="9">
        <f>AVERAGE(B941:B990)</f>
        <v>251.98420000000004</v>
      </c>
      <c r="D990" s="9">
        <f>AVERAGE(B791:B990)</f>
        <v>245.13060000000033</v>
      </c>
      <c r="E990" s="7">
        <f>IF(B989=0,0,(B990-B989)/B989)</f>
        <v>-1.0074551682450132E-3</v>
      </c>
      <c r="F990">
        <f>IF(C990&gt;D990,1,0)</f>
        <v>1</v>
      </c>
      <c r="G990" t="str">
        <f>IF(F990&gt;F989,"BUY",IF(F990&lt;F989,"SELL","HOLD"))</f>
        <v>HOLD</v>
      </c>
      <c r="H990" s="7">
        <f>F989*E990</f>
        <v>-1.0074551682450132E-3</v>
      </c>
      <c r="I990" s="12">
        <f>I989*(1+E990)</f>
        <v>1.3979586082445177</v>
      </c>
      <c r="J990" s="12">
        <f>J989*(1+H990)</f>
        <v>1.4961184807182444</v>
      </c>
      <c r="K990" s="7">
        <f>I990/MAX(I$2:I990)-1</f>
        <v>-6.1660168817894712E-2</v>
      </c>
      <c r="L990" s="7">
        <f>J990/MAX(J$2:J990)-1</f>
        <v>-4.2524429338380076E-2</v>
      </c>
    </row>
    <row r="991" spans="1:12" x14ac:dyDescent="0.25">
      <c r="A991" s="1">
        <v>45217</v>
      </c>
      <c r="B991" s="9">
        <v>248.27</v>
      </c>
      <c r="C991" s="9">
        <f>AVERAGE(B942:B991)</f>
        <v>251.94580000000008</v>
      </c>
      <c r="D991" s="9">
        <f>AVERAGE(B792:B991)</f>
        <v>245.3006500000003</v>
      </c>
      <c r="E991" s="7">
        <f>IF(B990=0,0,(B991-B990)/B990)</f>
        <v>1.4925373134328541E-3</v>
      </c>
      <c r="F991">
        <f>IF(C991&gt;D991,1,0)</f>
        <v>1</v>
      </c>
      <c r="G991" t="str">
        <f>IF(F991&gt;F990,"BUY",IF(F991&lt;F990,"SELL","HOLD"))</f>
        <v>HOLD</v>
      </c>
      <c r="H991" s="7">
        <f>F990*E991</f>
        <v>1.4925373134328541E-3</v>
      </c>
      <c r="I991" s="12">
        <f>I990*(1+E991)</f>
        <v>1.4000451136299574</v>
      </c>
      <c r="J991" s="12">
        <f>J990*(1+H991)</f>
        <v>1.4983514933760329</v>
      </c>
      <c r="K991" s="7">
        <f>I991/MAX(I$2:I991)-1</f>
        <v>-6.0259661607175108E-2</v>
      </c>
      <c r="L991" s="7">
        <f>J991/MAX(J$2:J991)-1</f>
        <v>-4.1095361322467161E-2</v>
      </c>
    </row>
    <row r="992" spans="1:12" x14ac:dyDescent="0.25">
      <c r="A992" s="1">
        <v>45218</v>
      </c>
      <c r="B992" s="9">
        <v>249.08</v>
      </c>
      <c r="C992" s="9">
        <f>AVERAGE(B943:B992)</f>
        <v>251.98140000000006</v>
      </c>
      <c r="D992" s="9">
        <f>AVERAGE(B793:B992)</f>
        <v>245.46835000000033</v>
      </c>
      <c r="E992" s="7">
        <f>IF(B991=0,0,(B992-B991)/B991)</f>
        <v>3.2625770330688454E-3</v>
      </c>
      <c r="F992">
        <f>IF(C992&gt;D992,1,0)</f>
        <v>1</v>
      </c>
      <c r="G992" t="str">
        <f>IF(F992&gt;F991,"BUY",IF(F992&lt;F991,"SELL","HOLD"))</f>
        <v>HOLD</v>
      </c>
      <c r="H992" s="7">
        <f>F991*E992</f>
        <v>3.2625770330688454E-3</v>
      </c>
      <c r="I992" s="12">
        <f>I991*(1+E992)</f>
        <v>1.4046128686629467</v>
      </c>
      <c r="J992" s="12">
        <f>J991*(1+H992)</f>
        <v>1.5032399805457859</v>
      </c>
      <c r="K992" s="7">
        <f>I992/MAX(I$2:I992)-1</f>
        <v>-5.7193686362086327E-2</v>
      </c>
      <c r="L992" s="7">
        <f>J992/MAX(J$2:J992)-1</f>
        <v>-3.796686107141467E-2</v>
      </c>
    </row>
    <row r="993" spans="1:12" x14ac:dyDescent="0.25">
      <c r="A993" s="1">
        <v>45219</v>
      </c>
      <c r="B993" s="9">
        <v>244.29</v>
      </c>
      <c r="C993" s="9">
        <f>AVERAGE(B944:B993)</f>
        <v>251.87220000000008</v>
      </c>
      <c r="D993" s="9">
        <f>AVERAGE(B794:B993)</f>
        <v>245.60855000000035</v>
      </c>
      <c r="E993" s="7">
        <f>IF(B992=0,0,(B993-B992)/B992)</f>
        <v>-1.9230769230769312E-2</v>
      </c>
      <c r="F993">
        <f>IF(C993&gt;D993,1,0)</f>
        <v>1</v>
      </c>
      <c r="G993" t="str">
        <f>IF(F993&gt;F992,"BUY",IF(F993&lt;F992,"SELL","HOLD"))</f>
        <v>HOLD</v>
      </c>
      <c r="H993" s="7">
        <f>F992*E993</f>
        <v>-1.9230769230769312E-2</v>
      </c>
      <c r="I993" s="12">
        <f>I992*(1+E993)</f>
        <v>1.3776010827271208</v>
      </c>
      <c r="J993" s="12">
        <f>J992*(1+H993)</f>
        <v>1.4743315193814437</v>
      </c>
      <c r="K993" s="7">
        <f>I993/MAX(I$2:I993)-1</f>
        <v>-7.5324577008969329E-2</v>
      </c>
      <c r="L993" s="7">
        <f>J993/MAX(J$2:J993)-1</f>
        <v>-5.6467498358502954E-2</v>
      </c>
    </row>
    <row r="994" spans="1:12" x14ac:dyDescent="0.25">
      <c r="A994" s="1">
        <v>45222</v>
      </c>
      <c r="B994" s="9">
        <v>243.99</v>
      </c>
      <c r="C994" s="9">
        <f>AVERAGE(B945:B994)</f>
        <v>251.71860000000007</v>
      </c>
      <c r="D994" s="9">
        <f>AVERAGE(B795:B994)</f>
        <v>245.74290000000033</v>
      </c>
      <c r="E994" s="7">
        <f>IF(B993=0,0,(B994-B993)/B993)</f>
        <v>-1.2280486307257069E-3</v>
      </c>
      <c r="F994">
        <f>IF(C994&gt;D994,1,0)</f>
        <v>1</v>
      </c>
      <c r="G994" t="str">
        <f>IF(F994&gt;F993,"BUY",IF(F994&lt;F993,"SELL","HOLD"))</f>
        <v>HOLD</v>
      </c>
      <c r="H994" s="7">
        <f>F993*E994</f>
        <v>-1.2280486307257069E-3</v>
      </c>
      <c r="I994" s="12">
        <f>I993*(1+E994)</f>
        <v>1.3759093216037916</v>
      </c>
      <c r="J994" s="12">
        <f>J993*(1+H994)</f>
        <v>1.4725209685778315</v>
      </c>
      <c r="K994" s="7">
        <f>I994/MAX(I$2:I994)-1</f>
        <v>-7.6460123396039026E-2</v>
      </c>
      <c r="L994" s="7">
        <f>J994/MAX(J$2:J994)-1</f>
        <v>-5.7626202155188988E-2</v>
      </c>
    </row>
    <row r="995" spans="1:12" x14ac:dyDescent="0.25">
      <c r="A995" s="1">
        <v>45223</v>
      </c>
      <c r="B995" s="9">
        <v>242.61</v>
      </c>
      <c r="C995" s="9">
        <f>AVERAGE(B946:B995)</f>
        <v>251.53640000000007</v>
      </c>
      <c r="D995" s="9">
        <f>AVERAGE(B796:B995)</f>
        <v>245.88605000000032</v>
      </c>
      <c r="E995" s="7">
        <f>IF(B994=0,0,(B995-B994)/B994)</f>
        <v>-5.6559695069469873E-3</v>
      </c>
      <c r="F995">
        <f>IF(C995&gt;D995,1,0)</f>
        <v>1</v>
      </c>
      <c r="G995" t="str">
        <f>IF(F995&gt;F994,"BUY",IF(F995&lt;F994,"SELL","HOLD"))</f>
        <v>HOLD</v>
      </c>
      <c r="H995" s="7">
        <f>F994*E995</f>
        <v>-5.6559695069469873E-3</v>
      </c>
      <c r="I995" s="12">
        <f>I994*(1+E995)</f>
        <v>1.3681272204364765</v>
      </c>
      <c r="J995" s="12">
        <f>J994*(1+H995)</f>
        <v>1.4641924348812152</v>
      </c>
      <c r="K995" s="7">
        <f>I995/MAX(I$2:I995)-1</f>
        <v>-8.1683636776560653E-2</v>
      </c>
      <c r="L995" s="7">
        <f>J995/MAX(J$2:J995)-1</f>
        <v>-6.295623961994512E-2</v>
      </c>
    </row>
    <row r="996" spans="1:12" x14ac:dyDescent="0.25">
      <c r="A996" s="1">
        <v>45224</v>
      </c>
      <c r="B996" s="9">
        <v>240.47</v>
      </c>
      <c r="C996" s="9">
        <f>AVERAGE(B947:B996)</f>
        <v>251.2124</v>
      </c>
      <c r="D996" s="9">
        <f>AVERAGE(B797:B996)</f>
        <v>246.03155000000027</v>
      </c>
      <c r="E996" s="7">
        <f>IF(B995=0,0,(B996-B995)/B995)</f>
        <v>-8.8207411071267242E-3</v>
      </c>
      <c r="F996">
        <f>IF(C996&gt;D996,1,0)</f>
        <v>1</v>
      </c>
      <c r="G996" t="str">
        <f>IF(F996&gt;F995,"BUY",IF(F996&lt;F995,"SELL","HOLD"))</f>
        <v>HOLD</v>
      </c>
      <c r="H996" s="7">
        <f>F995*E996</f>
        <v>-8.8207411071267242E-3</v>
      </c>
      <c r="I996" s="12">
        <f>I995*(1+E996)</f>
        <v>1.3560593244233934</v>
      </c>
      <c r="J996" s="12">
        <f>J995*(1+H996)</f>
        <v>1.4512771724821145</v>
      </c>
      <c r="K996" s="7">
        <f>I996/MAX(I$2:I996)-1</f>
        <v>-8.9783867670992779E-2</v>
      </c>
      <c r="L996" s="7">
        <f>J996/MAX(J$2:J996)-1</f>
        <v>-7.1221660036306034E-2</v>
      </c>
    </row>
    <row r="997" spans="1:12" x14ac:dyDescent="0.25">
      <c r="A997" s="1">
        <v>45225</v>
      </c>
      <c r="B997" s="9">
        <v>240.09</v>
      </c>
      <c r="C997" s="9">
        <f>AVERAGE(B948:B997)</f>
        <v>250.92960000000002</v>
      </c>
      <c r="D997" s="9">
        <f>AVERAGE(B798:B997)</f>
        <v>246.1609500000003</v>
      </c>
      <c r="E997" s="7">
        <f>IF(B996=0,0,(B997-B996)/B996)</f>
        <v>-1.5802386992140203E-3</v>
      </c>
      <c r="F997">
        <f>IF(C997&gt;D997,1,0)</f>
        <v>1</v>
      </c>
      <c r="G997" t="str">
        <f>IF(F997&gt;F996,"BUY",IF(F997&lt;F996,"SELL","HOLD"))</f>
        <v>HOLD</v>
      </c>
      <c r="H997" s="7">
        <f>F996*E997</f>
        <v>-1.5802386992140203E-3</v>
      </c>
      <c r="I997" s="12">
        <f>I996*(1+E997)</f>
        <v>1.3539164270005095</v>
      </c>
      <c r="J997" s="12">
        <f>J996*(1+H997)</f>
        <v>1.4489838081308724</v>
      </c>
      <c r="K997" s="7">
        <f>I997/MAX(I$2:I997)-1</f>
        <v>-9.1222226427947972E-2</v>
      </c>
      <c r="L997" s="7">
        <f>J997/MAX(J$2:J997)-1</f>
        <v>-7.2689351512108535E-2</v>
      </c>
    </row>
    <row r="998" spans="1:12" x14ac:dyDescent="0.25">
      <c r="A998" s="1">
        <v>45226</v>
      </c>
      <c r="B998" s="9">
        <v>244.69</v>
      </c>
      <c r="C998" s="9">
        <f>AVERAGE(B949:B998)</f>
        <v>250.81020000000004</v>
      </c>
      <c r="D998" s="9">
        <f>AVERAGE(B799:B998)</f>
        <v>246.31300000000027</v>
      </c>
      <c r="E998" s="7">
        <f>IF(B997=0,0,(B998-B997)/B997)</f>
        <v>1.9159481860968778E-2</v>
      </c>
      <c r="F998">
        <f>IF(C998&gt;D998,1,0)</f>
        <v>1</v>
      </c>
      <c r="G998" t="str">
        <f>IF(F998&gt;F997,"BUY",IF(F998&lt;F997,"SELL","HOLD"))</f>
        <v>HOLD</v>
      </c>
      <c r="H998" s="7">
        <f>F997*E998</f>
        <v>1.9159481860968778E-2</v>
      </c>
      <c r="I998" s="12">
        <f>I997*(1+E998)</f>
        <v>1.3798567642248936</v>
      </c>
      <c r="J998" s="12">
        <f>J997*(1+H998)</f>
        <v>1.4767455871195934</v>
      </c>
      <c r="K998" s="7">
        <f>I998/MAX(I$2:I998)-1</f>
        <v>-7.3810515159542622E-2</v>
      </c>
      <c r="L998" s="7">
        <f>J998/MAX(J$2:J998)-1</f>
        <v>-5.4922559962921502E-2</v>
      </c>
    </row>
    <row r="999" spans="1:12" x14ac:dyDescent="0.25">
      <c r="A999" s="1">
        <v>45229</v>
      </c>
      <c r="B999" s="9">
        <v>246.56</v>
      </c>
      <c r="C999" s="9">
        <f>AVERAGE(B950:B999)</f>
        <v>250.7568</v>
      </c>
      <c r="D999" s="9">
        <f>AVERAGE(B800:B999)</f>
        <v>246.46475000000024</v>
      </c>
      <c r="E999" s="7">
        <f>IF(B998=0,0,(B999-B998)/B998)</f>
        <v>7.6423229392292473E-3</v>
      </c>
      <c r="F999">
        <f>IF(C999&gt;D999,1,0)</f>
        <v>1</v>
      </c>
      <c r="G999" t="str">
        <f>IF(F999&gt;F998,"BUY",IF(F999&lt;F998,"SELL","HOLD"))</f>
        <v>HOLD</v>
      </c>
      <c r="H999" s="7">
        <f>F998*E999</f>
        <v>7.6423229392292473E-3</v>
      </c>
      <c r="I999" s="12">
        <f>I998*(1+E999)</f>
        <v>1.3904020752269801</v>
      </c>
      <c r="J999" s="12">
        <f>J998*(1+H999)</f>
        <v>1.488031353795443</v>
      </c>
      <c r="K999" s="7">
        <f>I999/MAX(I$2:I999)-1</f>
        <v>-6.6732276013473424E-2</v>
      </c>
      <c r="L999" s="7">
        <f>J999/MAX(J$2:J999)-1</f>
        <v>-4.7699972963577975E-2</v>
      </c>
    </row>
    <row r="1000" spans="1:12" x14ac:dyDescent="0.25">
      <c r="A1000" s="1">
        <v>45230</v>
      </c>
      <c r="B1000" s="9">
        <v>245.44</v>
      </c>
      <c r="C1000" s="9">
        <f>AVERAGE(B951:B1000)</f>
        <v>250.67740000000001</v>
      </c>
      <c r="D1000" s="9">
        <f>AVERAGE(B801:B1000)</f>
        <v>246.60970000000026</v>
      </c>
      <c r="E1000" s="7">
        <f>IF(B999=0,0,(B1000-B999)/B999)</f>
        <v>-4.5425048669695189E-3</v>
      </c>
      <c r="F1000">
        <f>IF(C1000&gt;D1000,1,0)</f>
        <v>1</v>
      </c>
      <c r="G1000" t="str">
        <f>IF(F1000&gt;F999,"BUY",IF(F1000&lt;F999,"SELL","HOLD"))</f>
        <v>HOLD</v>
      </c>
      <c r="H1000" s="7">
        <f>F999*E1000</f>
        <v>-4.5425048669695189E-3</v>
      </c>
      <c r="I1000" s="12">
        <f>I999*(1+E1000)</f>
        <v>1.384086167033217</v>
      </c>
      <c r="J1000" s="12">
        <f>J999*(1+H1000)</f>
        <v>1.4812719641286241</v>
      </c>
      <c r="K1000" s="7">
        <f>I1000/MAX(I$2:I1000)-1</f>
        <v>-7.0971649191867825E-2</v>
      </c>
      <c r="L1000" s="7">
        <f>J1000/MAX(J$2:J1000)-1</f>
        <v>-5.2025800471206196E-2</v>
      </c>
    </row>
    <row r="1001" spans="1:12" x14ac:dyDescent="0.25">
      <c r="A1001" s="1">
        <v>45231</v>
      </c>
      <c r="B1001" s="9">
        <v>247.14</v>
      </c>
      <c r="C1001" s="9">
        <f>AVERAGE(B952:B1001)</f>
        <v>250.61379999999997</v>
      </c>
      <c r="D1001" s="9">
        <f>AVERAGE(B802:B1001)</f>
        <v>246.76190000000025</v>
      </c>
      <c r="E1001" s="7">
        <f>IF(B1000=0,0,(B1001-B1000)/B1000)</f>
        <v>6.9263363754888717E-3</v>
      </c>
      <c r="F1001">
        <f>IF(C1001&gt;D1001,1,0)</f>
        <v>1</v>
      </c>
      <c r="G1001" t="str">
        <f>IF(F1001&gt;F1000,"BUY",IF(F1001&lt;F1000,"SELL","HOLD"))</f>
        <v>HOLD</v>
      </c>
      <c r="H1001" s="7">
        <f>F1000*E1001</f>
        <v>6.9263363754888717E-3</v>
      </c>
      <c r="I1001" s="12">
        <f>I1000*(1+E1001)</f>
        <v>1.3936728133987499</v>
      </c>
      <c r="J1001" s="12">
        <f>J1000*(1+H1001)</f>
        <v>1.4915317520157598</v>
      </c>
      <c r="K1001" s="7">
        <f>I1001/MAX(I$2:I1001)-1</f>
        <v>-6.453688633180521E-2</v>
      </c>
      <c r="L1001" s="7">
        <f>J1001/MAX(J$2:J1001)-1</f>
        <v>-4.5459812289984969E-2</v>
      </c>
    </row>
    <row r="1002" spans="1:12" x14ac:dyDescent="0.25">
      <c r="A1002" s="1">
        <v>45232</v>
      </c>
      <c r="B1002" s="9">
        <v>250.9</v>
      </c>
      <c r="C1002" s="9">
        <f>AVERAGE(B953:B1002)</f>
        <v>250.63159999999999</v>
      </c>
      <c r="D1002" s="9">
        <f>AVERAGE(B803:B1002)</f>
        <v>246.91985000000025</v>
      </c>
      <c r="E1002" s="7">
        <f>IF(B1001=0,0,(B1002-B1001)/B1001)</f>
        <v>1.5214048717326291E-2</v>
      </c>
      <c r="F1002">
        <f>IF(C1002&gt;D1002,1,0)</f>
        <v>1</v>
      </c>
      <c r="G1002" t="str">
        <f>IF(F1002&gt;F1001,"BUY",IF(F1002&lt;F1001,"SELL","HOLD"))</f>
        <v>HOLD</v>
      </c>
      <c r="H1002" s="7">
        <f>F1001*E1002</f>
        <v>1.5214048717326291E-2</v>
      </c>
      <c r="I1002" s="12">
        <f>I1001*(1+E1002)</f>
        <v>1.4148762194778117</v>
      </c>
      <c r="J1002" s="12">
        <f>J1001*(1+H1002)</f>
        <v>1.5142239887543665</v>
      </c>
      <c r="K1002" s="7">
        <f>I1002/MAX(I$2:I1002)-1</f>
        <v>-5.0304704947195522E-2</v>
      </c>
      <c r="L1002" s="7">
        <f>J1002/MAX(J$2:J1002)-1</f>
        <v>-3.0937391371519185E-2</v>
      </c>
    </row>
    <row r="1003" spans="1:12" x14ac:dyDescent="0.25">
      <c r="A1003" s="1">
        <v>45233</v>
      </c>
      <c r="B1003" s="9">
        <v>253.52</v>
      </c>
      <c r="C1003" s="9">
        <f>AVERAGE(B954:B1003)</f>
        <v>250.678</v>
      </c>
      <c r="D1003" s="9">
        <f>AVERAGE(B804:B1003)</f>
        <v>247.09680000000026</v>
      </c>
      <c r="E1003" s="7">
        <f>IF(B1002=0,0,(B1003-B1002)/B1002)</f>
        <v>1.0442407333599061E-2</v>
      </c>
      <c r="F1003">
        <f>IF(C1003&gt;D1003,1,0)</f>
        <v>1</v>
      </c>
      <c r="G1003" t="str">
        <f>IF(F1003&gt;F1002,"BUY",IF(F1003&lt;F1002,"SELL","HOLD"))</f>
        <v>HOLD</v>
      </c>
      <c r="H1003" s="7">
        <f>F1002*E1003</f>
        <v>1.0442407333599061E-2</v>
      </c>
      <c r="I1003" s="12">
        <f>I1002*(1+E1003)</f>
        <v>1.4296509332882219</v>
      </c>
      <c r="J1003" s="12">
        <f>J1002*(1+H1003)</f>
        <v>1.5300361324392469</v>
      </c>
      <c r="K1003" s="7">
        <f>I1003/MAX(I$2:I1003)-1</f>
        <v>-4.0387599833451415E-2</v>
      </c>
      <c r="L1003" s="7">
        <f>J1003/MAX(J$2:J1003)-1</f>
        <v>-2.0818044880460351E-2</v>
      </c>
    </row>
    <row r="1004" spans="1:12" x14ac:dyDescent="0.25">
      <c r="A1004" s="1">
        <v>45236</v>
      </c>
      <c r="B1004" s="9">
        <v>253.97</v>
      </c>
      <c r="C1004" s="9">
        <f>AVERAGE(B955:B1004)</f>
        <v>250.79039999999998</v>
      </c>
      <c r="D1004" s="9">
        <f>AVERAGE(B805:B1004)</f>
        <v>247.27385000000024</v>
      </c>
      <c r="E1004" s="7">
        <f>IF(B1003=0,0,(B1004-B1003)/B1003)</f>
        <v>1.7750078889239059E-3</v>
      </c>
      <c r="F1004">
        <f>IF(C1004&gt;D1004,1,0)</f>
        <v>1</v>
      </c>
      <c r="G1004" t="str">
        <f>IF(F1004&gt;F1003,"BUY",IF(F1004&lt;F1003,"SELL","HOLD"))</f>
        <v>HOLD</v>
      </c>
      <c r="H1004" s="7">
        <f>F1003*E1004</f>
        <v>1.7750078889239059E-3</v>
      </c>
      <c r="I1004" s="12">
        <f>I1003*(1+E1004)</f>
        <v>1.4321885749732157</v>
      </c>
      <c r="J1004" s="12">
        <f>J1003*(1+H1004)</f>
        <v>1.532751958644665</v>
      </c>
      <c r="K1004" s="7">
        <f>I1004/MAX(I$2:I1004)-1</f>
        <v>-3.8684280252846759E-2</v>
      </c>
      <c r="L1004" s="7">
        <f>J1004/MAX(J$2:J1004)-1</f>
        <v>-1.9079989185431412E-2</v>
      </c>
    </row>
    <row r="1005" spans="1:12" x14ac:dyDescent="0.25">
      <c r="A1005" s="1">
        <v>45237</v>
      </c>
      <c r="B1005" s="9">
        <v>252.63</v>
      </c>
      <c r="C1005" s="9">
        <f>AVERAGE(B956:B1005)</f>
        <v>250.79839999999993</v>
      </c>
      <c r="D1005" s="9">
        <f>AVERAGE(B806:B1005)</f>
        <v>247.44940000000025</v>
      </c>
      <c r="E1005" s="7">
        <f>IF(B1004=0,0,(B1005-B1004)/B1004)</f>
        <v>-5.2762137260306471E-3</v>
      </c>
      <c r="F1005">
        <f>IF(C1005&gt;D1005,1,0)</f>
        <v>1</v>
      </c>
      <c r="G1005" t="str">
        <f>IF(F1005&gt;F1004,"BUY",IF(F1005&lt;F1004,"SELL","HOLD"))</f>
        <v>HOLD</v>
      </c>
      <c r="H1005" s="7">
        <f>F1004*E1005</f>
        <v>-5.2762137260306471E-3</v>
      </c>
      <c r="I1005" s="12">
        <f>I1004*(1+E1005)</f>
        <v>1.4246320419556779</v>
      </c>
      <c r="J1005" s="12">
        <f>J1004*(1+H1005)</f>
        <v>1.5246648317218636</v>
      </c>
      <c r="K1005" s="7">
        <f>I1005/MAX(I$2:I1005)-1</f>
        <v>-4.3756387448425582E-2</v>
      </c>
      <c r="L1005" s="7">
        <f>J1005/MAX(J$2:J1005)-1</f>
        <v>-2.425553281062931E-2</v>
      </c>
    </row>
    <row r="1006" spans="1:12" x14ac:dyDescent="0.25">
      <c r="A1006" s="1">
        <v>45238</v>
      </c>
      <c r="B1006" s="9">
        <v>254.7</v>
      </c>
      <c r="C1006" s="9">
        <f>AVERAGE(B957:B1006)</f>
        <v>250.84559999999999</v>
      </c>
      <c r="D1006" s="9">
        <f>AVERAGE(B807:B1006)</f>
        <v>247.64015000000026</v>
      </c>
      <c r="E1006" s="7">
        <f>IF(B1005=0,0,(B1006-B1005)/B1005)</f>
        <v>8.1938012112575433E-3</v>
      </c>
      <c r="F1006">
        <f>IF(C1006&gt;D1006,1,0)</f>
        <v>1</v>
      </c>
      <c r="G1006" t="str">
        <f>IF(F1006&gt;F1005,"BUY",IF(F1006&lt;F1005,"SELL","HOLD"))</f>
        <v>HOLD</v>
      </c>
      <c r="H1006" s="7">
        <f>F1005*E1006</f>
        <v>8.1938012112575433E-3</v>
      </c>
      <c r="I1006" s="12">
        <f>I1005*(1+E1006)</f>
        <v>1.4363051937066507</v>
      </c>
      <c r="J1006" s="12">
        <f>J1005*(1+H1006)</f>
        <v>1.5371576322667879</v>
      </c>
      <c r="K1006" s="7">
        <f>I1006/MAX(I$2:I1006)-1</f>
        <v>-3.5921117377643252E-2</v>
      </c>
      <c r="L1006" s="7">
        <f>J1006/MAX(J$2:J1006)-1</f>
        <v>-1.6260476613495278E-2</v>
      </c>
    </row>
    <row r="1007" spans="1:12" x14ac:dyDescent="0.25">
      <c r="A1007" s="1">
        <v>45239</v>
      </c>
      <c r="B1007" s="9">
        <v>256</v>
      </c>
      <c r="C1007" s="9">
        <f>AVERAGE(B958:B1007)</f>
        <v>250.85659999999996</v>
      </c>
      <c r="D1007" s="9">
        <f>AVERAGE(B808:B1007)</f>
        <v>247.84050000000022</v>
      </c>
      <c r="E1007" s="7">
        <f>IF(B1006=0,0,(B1007-B1006)/B1006)</f>
        <v>5.1040439733019685E-3</v>
      </c>
      <c r="F1007">
        <f>IF(C1007&gt;D1007,1,0)</f>
        <v>1</v>
      </c>
      <c r="G1007" t="str">
        <f>IF(F1007&gt;F1006,"BUY",IF(F1007&lt;F1006,"SELL","HOLD"))</f>
        <v>HOLD</v>
      </c>
      <c r="H1007" s="7">
        <f>F1006*E1007</f>
        <v>5.1040439733019685E-3</v>
      </c>
      <c r="I1007" s="12">
        <f>I1006*(1+E1007)</f>
        <v>1.4436361585744113</v>
      </c>
      <c r="J1007" s="12">
        <f>J1006*(1+H1007)</f>
        <v>1.5450033524157742</v>
      </c>
      <c r="K1007" s="7">
        <f>I1007/MAX(I$2:I1007)-1</f>
        <v>-3.1000416367007011E-2</v>
      </c>
      <c r="L1007" s="7">
        <f>J1007/MAX(J$2:J1007)-1</f>
        <v>-1.1239426827855503E-2</v>
      </c>
    </row>
    <row r="1008" spans="1:12" x14ac:dyDescent="0.25">
      <c r="A1008" s="1">
        <v>45240</v>
      </c>
      <c r="B1008" s="9">
        <v>258.60000000000002</v>
      </c>
      <c r="C1008" s="9">
        <f>AVERAGE(B959:B1008)</f>
        <v>250.89579999999995</v>
      </c>
      <c r="D1008" s="9">
        <f>AVERAGE(B809:B1008)</f>
        <v>248.05010000000021</v>
      </c>
      <c r="E1008" s="7">
        <f>IF(B1007=0,0,(B1008-B1007)/B1007)</f>
        <v>1.0156250000000089E-2</v>
      </c>
      <c r="F1008">
        <f>IF(C1008&gt;D1008,1,0)</f>
        <v>1</v>
      </c>
      <c r="G1008" t="str">
        <f>IF(F1008&gt;F1007,"BUY",IF(F1008&lt;F1007,"SELL","HOLD"))</f>
        <v>HOLD</v>
      </c>
      <c r="H1008" s="7">
        <f>F1007*E1008</f>
        <v>1.0156250000000089E-2</v>
      </c>
      <c r="I1008" s="12">
        <f>I1007*(1+E1008)</f>
        <v>1.4582980883099328</v>
      </c>
      <c r="J1008" s="12">
        <f>J1007*(1+H1008)</f>
        <v>1.5606947927137471</v>
      </c>
      <c r="K1008" s="7">
        <f>I1008/MAX(I$2:I1008)-1</f>
        <v>-2.1159014345734306E-2</v>
      </c>
      <c r="L1008" s="7">
        <f>J1008/MAX(J$2:J1008)-1</f>
        <v>-1.1973272565758419E-3</v>
      </c>
    </row>
    <row r="1009" spans="1:12" x14ac:dyDescent="0.25">
      <c r="A1009" s="1">
        <v>45243</v>
      </c>
      <c r="B1009" s="9">
        <v>258.91000000000003</v>
      </c>
      <c r="C1009" s="9">
        <f>AVERAGE(B960:B1009)</f>
        <v>250.91159999999996</v>
      </c>
      <c r="D1009" s="9">
        <f>AVERAGE(B810:B1009)</f>
        <v>248.26665000000023</v>
      </c>
      <c r="E1009" s="7">
        <f>IF(B1008=0,0,(B1009-B1008)/B1008)</f>
        <v>1.1987625676720892E-3</v>
      </c>
      <c r="F1009">
        <f>IF(C1009&gt;D1009,1,0)</f>
        <v>1</v>
      </c>
      <c r="G1009" t="str">
        <f>IF(F1009&gt;F1008,"BUY",IF(F1009&lt;F1008,"SELL","HOLD"))</f>
        <v>HOLD</v>
      </c>
      <c r="H1009" s="7">
        <f>F1008*E1009</f>
        <v>1.1987625676720892E-3</v>
      </c>
      <c r="I1009" s="12">
        <f>I1008*(1+E1009)</f>
        <v>1.4600462414707065</v>
      </c>
      <c r="J1009" s="12">
        <f>J1008*(1+H1009)</f>
        <v>1.5625656952108131</v>
      </c>
      <c r="K1009" s="7">
        <f>I1009/MAX(I$2:I1009)-1</f>
        <v>-1.9985616412428686E-2</v>
      </c>
      <c r="L1009" s="7">
        <f>J1009/MAX(J$2:J1009)-1</f>
        <v>0</v>
      </c>
    </row>
    <row r="1010" spans="1:12" x14ac:dyDescent="0.25">
      <c r="A1010" s="1">
        <v>45244</v>
      </c>
      <c r="B1010" s="9">
        <v>258.91000000000003</v>
      </c>
      <c r="C1010" s="9">
        <f>AVERAGE(B961:B1010)</f>
        <v>250.91159999999996</v>
      </c>
      <c r="D1010" s="9">
        <f>AVERAGE(B811:B1010)</f>
        <v>248.46605000000022</v>
      </c>
      <c r="E1010" s="7">
        <f>IF(B1009=0,0,(B1010-B1009)/B1009)</f>
        <v>0</v>
      </c>
      <c r="F1010">
        <f>IF(C1010&gt;D1010,1,0)</f>
        <v>1</v>
      </c>
      <c r="G1010" t="str">
        <f>IF(F1010&gt;F1009,"BUY",IF(F1010&lt;F1009,"SELL","HOLD"))</f>
        <v>HOLD</v>
      </c>
      <c r="H1010" s="7">
        <f>F1009*E1010</f>
        <v>0</v>
      </c>
      <c r="I1010" s="12">
        <f>I1009*(1+E1010)</f>
        <v>1.4600462414707065</v>
      </c>
      <c r="J1010" s="12">
        <f>J1009*(1+H1010)</f>
        <v>1.5625656952108131</v>
      </c>
      <c r="K1010" s="7">
        <f>I1010/MAX(I$2:I1010)-1</f>
        <v>-1.9985616412428686E-2</v>
      </c>
      <c r="L1010" s="7">
        <f>J1010/MAX(J$2:J1010)-1</f>
        <v>0</v>
      </c>
    </row>
    <row r="1011" spans="1:12" x14ac:dyDescent="0.25">
      <c r="A1011" s="1">
        <v>45245</v>
      </c>
      <c r="B1011" s="9">
        <v>257.83</v>
      </c>
      <c r="C1011" s="9">
        <f>AVERAGE(B962:B1011)</f>
        <v>250.88999999999996</v>
      </c>
      <c r="D1011" s="9">
        <f>AVERAGE(B812:B1011)</f>
        <v>248.67095000000023</v>
      </c>
      <c r="E1011" s="7">
        <f>IF(B1010=0,0,(B1011-B1010)/B1010)</f>
        <v>-4.1713336680701436E-3</v>
      </c>
      <c r="F1011">
        <f>IF(C1011&gt;D1011,1,0)</f>
        <v>1</v>
      </c>
      <c r="G1011" t="str">
        <f>IF(F1011&gt;F1010,"BUY",IF(F1011&lt;F1010,"SELL","HOLD"))</f>
        <v>HOLD</v>
      </c>
      <c r="H1011" s="7">
        <f>F1010*E1011</f>
        <v>-4.1713336680701436E-3</v>
      </c>
      <c r="I1011" s="12">
        <f>I1010*(1+E1011)</f>
        <v>1.4539559014267205</v>
      </c>
      <c r="J1011" s="12">
        <f>J1010*(1+H1011)</f>
        <v>1.5560477123178089</v>
      </c>
      <c r="K1011" s="7">
        <f>I1011/MAX(I$2:I1011)-1</f>
        <v>-2.4073583405880505E-2</v>
      </c>
      <c r="L1011" s="7">
        <f>J1011/MAX(J$2:J1011)-1</f>
        <v>-4.1713336680702096E-3</v>
      </c>
    </row>
    <row r="1012" spans="1:12" x14ac:dyDescent="0.25">
      <c r="A1012" s="1">
        <v>45246</v>
      </c>
      <c r="B1012" s="9">
        <v>258.91000000000003</v>
      </c>
      <c r="C1012" s="9">
        <f>AVERAGE(B963:B1012)</f>
        <v>250.88999999999996</v>
      </c>
      <c r="D1012" s="9">
        <f>AVERAGE(B813:B1012)</f>
        <v>248.88280000000023</v>
      </c>
      <c r="E1012" s="7">
        <f>IF(B1011=0,0,(B1012-B1011)/B1011)</f>
        <v>4.1888065779778962E-3</v>
      </c>
      <c r="F1012">
        <f>IF(C1012&gt;D1012,1,0)</f>
        <v>1</v>
      </c>
      <c r="G1012" t="str">
        <f>IF(F1012&gt;F1011,"BUY",IF(F1012&lt;F1011,"SELL","HOLD"))</f>
        <v>HOLD</v>
      </c>
      <c r="H1012" s="7">
        <f>F1011*E1012</f>
        <v>4.1888065779778962E-3</v>
      </c>
      <c r="I1012" s="12">
        <f>I1011*(1+E1012)</f>
        <v>1.4600462414707065</v>
      </c>
      <c r="J1012" s="12">
        <f>J1011*(1+H1012)</f>
        <v>1.5625656952108131</v>
      </c>
      <c r="K1012" s="7">
        <f>I1012/MAX(I$2:I1012)-1</f>
        <v>-1.9985616412428686E-2</v>
      </c>
      <c r="L1012" s="7">
        <f>J1012/MAX(J$2:J1012)-1</f>
        <v>0</v>
      </c>
    </row>
    <row r="1013" spans="1:12" x14ac:dyDescent="0.25">
      <c r="A1013" s="1">
        <v>45247</v>
      </c>
      <c r="B1013" s="9">
        <v>258.91000000000003</v>
      </c>
      <c r="C1013" s="9">
        <f>AVERAGE(B964:B1013)</f>
        <v>250.88999999999996</v>
      </c>
      <c r="D1013" s="9">
        <f>AVERAGE(B814:B1013)</f>
        <v>249.09950000000026</v>
      </c>
      <c r="E1013" s="7">
        <f>IF(B1012=0,0,(B1013-B1012)/B1012)</f>
        <v>0</v>
      </c>
      <c r="F1013">
        <f>IF(C1013&gt;D1013,1,0)</f>
        <v>1</v>
      </c>
      <c r="G1013" t="str">
        <f>IF(F1013&gt;F1012,"BUY",IF(F1013&lt;F1012,"SELL","HOLD"))</f>
        <v>HOLD</v>
      </c>
      <c r="H1013" s="7">
        <f>F1012*E1013</f>
        <v>0</v>
      </c>
      <c r="I1013" s="12">
        <f>I1012*(1+E1013)</f>
        <v>1.4600462414707065</v>
      </c>
      <c r="J1013" s="12">
        <f>J1012*(1+H1013)</f>
        <v>1.5625656952108131</v>
      </c>
      <c r="K1013" s="7">
        <f>I1013/MAX(I$2:I1013)-1</f>
        <v>-1.9985616412428686E-2</v>
      </c>
      <c r="L1013" s="7">
        <f>J1013/MAX(J$2:J1013)-1</f>
        <v>0</v>
      </c>
    </row>
    <row r="1014" spans="1:12" x14ac:dyDescent="0.25">
      <c r="A1014" s="1">
        <v>45250</v>
      </c>
      <c r="B1014" s="9">
        <v>258.91000000000003</v>
      </c>
      <c r="C1014" s="9">
        <f>AVERAGE(B965:B1014)</f>
        <v>250.88999999999996</v>
      </c>
      <c r="D1014" s="9">
        <f>AVERAGE(B815:B1014)</f>
        <v>249.29665000000026</v>
      </c>
      <c r="E1014" s="7">
        <f>IF(B1013=0,0,(B1014-B1013)/B1013)</f>
        <v>0</v>
      </c>
      <c r="F1014">
        <f>IF(C1014&gt;D1014,1,0)</f>
        <v>1</v>
      </c>
      <c r="G1014" t="str">
        <f>IF(F1014&gt;F1013,"BUY",IF(F1014&lt;F1013,"SELL","HOLD"))</f>
        <v>HOLD</v>
      </c>
      <c r="H1014" s="7">
        <f>F1013*E1014</f>
        <v>0</v>
      </c>
      <c r="I1014" s="12">
        <f>I1013*(1+E1014)</f>
        <v>1.4600462414707065</v>
      </c>
      <c r="J1014" s="12">
        <f>J1013*(1+H1014)</f>
        <v>1.5625656952108131</v>
      </c>
      <c r="K1014" s="7">
        <f>I1014/MAX(I$2:I1014)-1</f>
        <v>-1.9985616412428686E-2</v>
      </c>
      <c r="L1014" s="7">
        <f>J1014/MAX(J$2:J1014)-1</f>
        <v>0</v>
      </c>
    </row>
    <row r="1015" spans="1:12" x14ac:dyDescent="0.25">
      <c r="A1015" s="1">
        <v>45251</v>
      </c>
      <c r="B1015" s="9">
        <v>257.44</v>
      </c>
      <c r="C1015" s="9">
        <f>AVERAGE(B966:B1015)</f>
        <v>250.86059999999998</v>
      </c>
      <c r="D1015" s="9">
        <f>AVERAGE(B816:B1015)</f>
        <v>249.48295000000027</v>
      </c>
      <c r="E1015" s="7">
        <f>IF(B1014=0,0,(B1015-B1014)/B1014)</f>
        <v>-5.6776486037620295E-3</v>
      </c>
      <c r="F1015">
        <f>IF(C1015&gt;D1015,1,0)</f>
        <v>1</v>
      </c>
      <c r="G1015" t="str">
        <f>IF(F1015&gt;F1014,"BUY",IF(F1015&lt;F1014,"SELL","HOLD"))</f>
        <v>HOLD</v>
      </c>
      <c r="H1015" s="7">
        <f>F1014*E1015</f>
        <v>-5.6776486037620295E-3</v>
      </c>
      <c r="I1015" s="12">
        <f>I1014*(1+E1015)</f>
        <v>1.4517566119663923</v>
      </c>
      <c r="J1015" s="12">
        <f>J1014*(1+H1015)</f>
        <v>1.5536939962731129</v>
      </c>
      <c r="K1015" s="7">
        <f>I1015/MAX(I$2:I1015)-1</f>
        <v>-2.55497937090714E-2</v>
      </c>
      <c r="L1015" s="7">
        <f>J1015/MAX(J$2:J1015)-1</f>
        <v>-5.6776486037622975E-3</v>
      </c>
    </row>
    <row r="1016" spans="1:12" x14ac:dyDescent="0.25">
      <c r="A1016" s="1">
        <v>45252</v>
      </c>
      <c r="B1016" s="9">
        <v>258.91000000000003</v>
      </c>
      <c r="C1016" s="9">
        <f>AVERAGE(B967:B1016)</f>
        <v>250.86059999999998</v>
      </c>
      <c r="D1016" s="9">
        <f>AVERAGE(B817:B1016)</f>
        <v>249.66205000000028</v>
      </c>
      <c r="E1016" s="7">
        <f>IF(B1015=0,0,(B1016-B1015)/B1015)</f>
        <v>5.7100683654444815E-3</v>
      </c>
      <c r="F1016">
        <f>IF(C1016&gt;D1016,1,0)</f>
        <v>1</v>
      </c>
      <c r="G1016" t="str">
        <f>IF(F1016&gt;F1015,"BUY",IF(F1016&lt;F1015,"SELL","HOLD"))</f>
        <v>HOLD</v>
      </c>
      <c r="H1016" s="7">
        <f>F1015*E1016</f>
        <v>5.7100683654444815E-3</v>
      </c>
      <c r="I1016" s="12">
        <f>I1015*(1+E1016)</f>
        <v>1.4600462414707065</v>
      </c>
      <c r="J1016" s="12">
        <f>J1015*(1+H1016)</f>
        <v>1.5625656952108131</v>
      </c>
      <c r="K1016" s="7">
        <f>I1016/MAX(I$2:I1016)-1</f>
        <v>-1.9985616412428686E-2</v>
      </c>
      <c r="L1016" s="7">
        <f>J1016/MAX(J$2:J1016)-1</f>
        <v>0</v>
      </c>
    </row>
    <row r="1017" spans="1:12" x14ac:dyDescent="0.25">
      <c r="A1017" s="1">
        <v>45253</v>
      </c>
      <c r="B1017" s="9">
        <v>258.91000000000003</v>
      </c>
      <c r="C1017" s="9">
        <f>AVERAGE(B968:B1017)</f>
        <v>250.86059999999995</v>
      </c>
      <c r="D1017" s="9">
        <f>AVERAGE(B818:B1017)</f>
        <v>249.86020000000025</v>
      </c>
      <c r="E1017" s="7">
        <f>IF(B1016=0,0,(B1017-B1016)/B1016)</f>
        <v>0</v>
      </c>
      <c r="F1017">
        <f>IF(C1017&gt;D1017,1,0)</f>
        <v>1</v>
      </c>
      <c r="G1017" t="str">
        <f>IF(F1017&gt;F1016,"BUY",IF(F1017&lt;F1016,"SELL","HOLD"))</f>
        <v>HOLD</v>
      </c>
      <c r="H1017" s="7">
        <f>F1016*E1017</f>
        <v>0</v>
      </c>
      <c r="I1017" s="12">
        <f>I1016*(1+E1017)</f>
        <v>1.4600462414707065</v>
      </c>
      <c r="J1017" s="12">
        <f>J1016*(1+H1017)</f>
        <v>1.5625656952108131</v>
      </c>
      <c r="K1017" s="7">
        <f>I1017/MAX(I$2:I1017)-1</f>
        <v>-1.9985616412428686E-2</v>
      </c>
      <c r="L1017" s="7">
        <f>J1017/MAX(J$2:J1017)-1</f>
        <v>0</v>
      </c>
    </row>
    <row r="1018" spans="1:12" x14ac:dyDescent="0.25">
      <c r="A1018" s="1">
        <v>45254</v>
      </c>
      <c r="B1018" s="9">
        <v>257.54000000000002</v>
      </c>
      <c r="C1018" s="9">
        <f>AVERAGE(B969:B1018)</f>
        <v>250.86199999999997</v>
      </c>
      <c r="D1018" s="9">
        <f>AVERAGE(B819:B1018)</f>
        <v>250.04710000000026</v>
      </c>
      <c r="E1018" s="7">
        <f>IF(B1017=0,0,(B1018-B1017)/B1017)</f>
        <v>-5.2914140048665728E-3</v>
      </c>
      <c r="F1018">
        <f>IF(C1018&gt;D1018,1,0)</f>
        <v>1</v>
      </c>
      <c r="G1018" t="str">
        <f>IF(F1018&gt;F1017,"BUY",IF(F1018&lt;F1017,"SELL","HOLD"))</f>
        <v>HOLD</v>
      </c>
      <c r="H1018" s="7">
        <f>F1017*E1018</f>
        <v>-5.2914140048665728E-3</v>
      </c>
      <c r="I1018" s="12">
        <f>I1017*(1+E1018)</f>
        <v>1.4523205323408357</v>
      </c>
      <c r="J1018" s="12">
        <f>J1017*(1+H1018)</f>
        <v>1.5542975132076506</v>
      </c>
      <c r="K1018" s="7">
        <f>I1018/MAX(I$2:I1018)-1</f>
        <v>-2.5171278246714612E-2</v>
      </c>
      <c r="L1018" s="7">
        <f>J1018/MAX(J$2:J1018)-1</f>
        <v>-5.2914140048666569E-3</v>
      </c>
    </row>
    <row r="1019" spans="1:12" x14ac:dyDescent="0.25">
      <c r="A1019" s="1">
        <v>45257</v>
      </c>
      <c r="B1019" s="9">
        <v>256.60000000000002</v>
      </c>
      <c r="C1019" s="9">
        <f>AVERAGE(B970:B1019)</f>
        <v>250.81579999999997</v>
      </c>
      <c r="D1019" s="9">
        <f>AVERAGE(B820:B1019)</f>
        <v>250.21670000000023</v>
      </c>
      <c r="E1019" s="7">
        <f>IF(B1018=0,0,(B1019-B1018)/B1018)</f>
        <v>-3.6499184592684538E-3</v>
      </c>
      <c r="F1019">
        <f>IF(C1019&gt;D1019,1,0)</f>
        <v>1</v>
      </c>
      <c r="G1019" t="str">
        <f>IF(F1019&gt;F1018,"BUY",IF(F1019&lt;F1018,"SELL","HOLD"))</f>
        <v>HOLD</v>
      </c>
      <c r="H1019" s="7">
        <f>F1018*E1019</f>
        <v>-3.6499184592684538E-3</v>
      </c>
      <c r="I1019" s="12">
        <f>I1018*(1+E1019)</f>
        <v>1.4470196808210702</v>
      </c>
      <c r="J1019" s="12">
        <f>J1018*(1+H1019)</f>
        <v>1.548624454022999</v>
      </c>
      <c r="K1019" s="7">
        <f>I1019/MAX(I$2:I1019)-1</f>
        <v>-2.8729323592867062E-2</v>
      </c>
      <c r="L1019" s="7">
        <f>J1019/MAX(J$2:J1019)-1</f>
        <v>-8.9220192344831029E-3</v>
      </c>
    </row>
    <row r="1020" spans="1:12" x14ac:dyDescent="0.25">
      <c r="A1020" s="1">
        <v>45258</v>
      </c>
      <c r="B1020" s="9">
        <v>256.08</v>
      </c>
      <c r="C1020" s="9">
        <f>AVERAGE(B971:B1020)</f>
        <v>250.75920000000002</v>
      </c>
      <c r="D1020" s="9">
        <f>AVERAGE(B821:B1020)</f>
        <v>250.38165000000023</v>
      </c>
      <c r="E1020" s="7">
        <f>IF(B1019=0,0,(B1020-B1019)/B1019)</f>
        <v>-2.0265003897117638E-3</v>
      </c>
      <c r="F1020">
        <f>IF(C1020&gt;D1020,1,0)</f>
        <v>1</v>
      </c>
      <c r="G1020" t="str">
        <f>IF(F1020&gt;F1019,"BUY",IF(F1020&lt;F1019,"SELL","HOLD"))</f>
        <v>HOLD</v>
      </c>
      <c r="H1020" s="7">
        <f>F1019*E1020</f>
        <v>-2.0265003897117638E-3</v>
      </c>
      <c r="I1020" s="12">
        <f>I1019*(1+E1020)</f>
        <v>1.4440872948739658</v>
      </c>
      <c r="J1020" s="12">
        <f>J1019*(1+H1020)</f>
        <v>1.5454861659634043</v>
      </c>
      <c r="K1020" s="7">
        <f>I1020/MAX(I$2:I1020)-1</f>
        <v>-3.0697603997121625E-2</v>
      </c>
      <c r="L1020" s="7">
        <f>J1020/MAX(J$2:J1020)-1</f>
        <v>-1.0930439148739146E-2</v>
      </c>
    </row>
    <row r="1021" spans="1:12" x14ac:dyDescent="0.25">
      <c r="A1021" s="1">
        <v>45259</v>
      </c>
      <c r="B1021" s="9">
        <v>257.47000000000003</v>
      </c>
      <c r="C1021" s="9">
        <f>AVERAGE(B972:B1021)</f>
        <v>250.79820000000004</v>
      </c>
      <c r="D1021" s="9">
        <f>AVERAGE(B822:B1021)</f>
        <v>250.53840000000022</v>
      </c>
      <c r="E1021" s="7">
        <f>IF(B1020=0,0,(B1021-B1020)/B1020)</f>
        <v>5.4279912527336899E-3</v>
      </c>
      <c r="F1021">
        <f>IF(C1021&gt;D1021,1,0)</f>
        <v>1</v>
      </c>
      <c r="G1021" t="str">
        <f>IF(F1021&gt;F1020,"BUY",IF(F1021&lt;F1020,"SELL","HOLD"))</f>
        <v>HOLD</v>
      </c>
      <c r="H1021" s="7">
        <f>F1020*E1021</f>
        <v>5.4279912527336899E-3</v>
      </c>
      <c r="I1021" s="12">
        <f>I1020*(1+E1021)</f>
        <v>1.4519257880787255</v>
      </c>
      <c r="J1021" s="12">
        <f>J1020*(1+H1021)</f>
        <v>1.5538750513534747</v>
      </c>
      <c r="K1021" s="7">
        <f>I1021/MAX(I$2:I1021)-1</f>
        <v>-2.5436239070364297E-2</v>
      </c>
      <c r="L1021" s="7">
        <f>J1021/MAX(J$2:J1021)-1</f>
        <v>-5.5617782240932057E-3</v>
      </c>
    </row>
    <row r="1022" spans="1:12" x14ac:dyDescent="0.25">
      <c r="A1022" s="1">
        <v>45260</v>
      </c>
      <c r="B1022" s="9">
        <v>258.91000000000003</v>
      </c>
      <c r="C1022" s="9">
        <f>AVERAGE(B973:B1022)</f>
        <v>250.85339999999999</v>
      </c>
      <c r="D1022" s="9">
        <f>AVERAGE(B823:B1022)</f>
        <v>250.70850000000027</v>
      </c>
      <c r="E1022" s="7">
        <f>IF(B1021=0,0,(B1022-B1021)/B1021)</f>
        <v>5.592884607915476E-3</v>
      </c>
      <c r="F1022">
        <f>IF(C1022&gt;D1022,1,0)</f>
        <v>1</v>
      </c>
      <c r="G1022" t="str">
        <f>IF(F1022&gt;F1021,"BUY",IF(F1022&lt;F1021,"SELL","HOLD"))</f>
        <v>HOLD</v>
      </c>
      <c r="H1022" s="7">
        <f>F1021*E1022</f>
        <v>5.592884607915476E-3</v>
      </c>
      <c r="I1022" s="12">
        <f>I1021*(1+E1022)</f>
        <v>1.4600462414707065</v>
      </c>
      <c r="J1022" s="12">
        <f>J1021*(1+H1022)</f>
        <v>1.5625656952108133</v>
      </c>
      <c r="K1022" s="7">
        <f>I1022/MAX(I$2:I1022)-1</f>
        <v>-1.9985616412428686E-2</v>
      </c>
      <c r="L1022" s="7">
        <f>J1022/MAX(J$2:J1022)-1</f>
        <v>0</v>
      </c>
    </row>
    <row r="1023" spans="1:12" x14ac:dyDescent="0.25">
      <c r="A1023" s="1">
        <v>45261</v>
      </c>
      <c r="B1023" s="9">
        <v>257.74</v>
      </c>
      <c r="C1023" s="9">
        <f>AVERAGE(B974:B1023)</f>
        <v>250.91400000000002</v>
      </c>
      <c r="D1023" s="9">
        <f>AVERAGE(B824:B1023)</f>
        <v>250.85280000000023</v>
      </c>
      <c r="E1023" s="7">
        <f>IF(B1022=0,0,(B1023-B1022)/B1022)</f>
        <v>-4.5189448070758788E-3</v>
      </c>
      <c r="F1023">
        <f>IF(C1023&gt;D1023,1,0)</f>
        <v>1</v>
      </c>
      <c r="G1023" t="str">
        <f>IF(F1023&gt;F1022,"BUY",IF(F1023&lt;F1022,"SELL","HOLD"))</f>
        <v>HOLD</v>
      </c>
      <c r="H1023" s="7">
        <f>F1022*E1023</f>
        <v>-4.5189448070758788E-3</v>
      </c>
      <c r="I1023" s="12">
        <f>I1022*(1+E1023)</f>
        <v>1.4534483730897216</v>
      </c>
      <c r="J1023" s="12">
        <f>J1022*(1+H1023)</f>
        <v>1.5555045470767255</v>
      </c>
      <c r="K1023" s="7">
        <f>I1023/MAX(I$2:I1023)-1</f>
        <v>-2.4414247322001592E-2</v>
      </c>
      <c r="L1023" s="7">
        <f>J1023/MAX(J$2:J1023)-1</f>
        <v>-4.5189448070759308E-3</v>
      </c>
    </row>
    <row r="1024" spans="1:12" x14ac:dyDescent="0.25">
      <c r="A1024" s="1">
        <v>45264</v>
      </c>
      <c r="B1024" s="9">
        <v>257.98</v>
      </c>
      <c r="C1024" s="9">
        <f>AVERAGE(B975:B1024)</f>
        <v>250.93040000000002</v>
      </c>
      <c r="D1024" s="9">
        <f>AVERAGE(B825:B1024)</f>
        <v>250.96580000000023</v>
      </c>
      <c r="E1024" s="7">
        <f>IF(B1023=0,0,(B1024-B1023)/B1023)</f>
        <v>9.3117094746647435E-4</v>
      </c>
      <c r="F1024">
        <f>IF(C1024&gt;D1024,1,0)</f>
        <v>0</v>
      </c>
      <c r="G1024" t="str">
        <f>IF(F1024&gt;F1023,"BUY",IF(F1024&lt;F1023,"SELL","HOLD"))</f>
        <v>SELL</v>
      </c>
      <c r="H1024" s="7">
        <f>F1023*E1024</f>
        <v>9.3117094746647435E-4</v>
      </c>
      <c r="I1024" s="12">
        <f>I1023*(1+E1024)</f>
        <v>1.4548017819883852</v>
      </c>
      <c r="J1024" s="12">
        <f>J1023*(1+H1024)</f>
        <v>1.5569529877196153</v>
      </c>
      <c r="K1024" s="7">
        <f>I1024/MAX(I$2:I1024)-1</f>
        <v>-2.3505810212345657E-2</v>
      </c>
      <c r="L1024" s="7">
        <f>J1024/MAX(J$2:J1024)-1</f>
        <v>-3.5919817697269707E-3</v>
      </c>
    </row>
    <row r="1025" spans="1:12" x14ac:dyDescent="0.25">
      <c r="A1025" s="1">
        <v>45265</v>
      </c>
      <c r="B1025" s="9">
        <v>258.91000000000003</v>
      </c>
      <c r="C1025" s="9">
        <f>AVERAGE(B976:B1025)</f>
        <v>250.99280000000002</v>
      </c>
      <c r="D1025" s="9">
        <f>AVERAGE(B826:B1025)</f>
        <v>251.08765000000025</v>
      </c>
      <c r="E1025" s="7">
        <f>IF(B1024=0,0,(B1025-B1024)/B1024)</f>
        <v>3.6049306147763653E-3</v>
      </c>
      <c r="F1025">
        <f>IF(C1025&gt;D1025,1,0)</f>
        <v>0</v>
      </c>
      <c r="G1025" t="str">
        <f>IF(F1025&gt;F1024,"BUY",IF(F1025&lt;F1024,"SELL","HOLD"))</f>
        <v>HOLD</v>
      </c>
      <c r="H1025" s="7">
        <f>F1024*E1025</f>
        <v>0</v>
      </c>
      <c r="I1025" s="12">
        <f>I1024*(1+E1025)</f>
        <v>1.4600462414707063</v>
      </c>
      <c r="J1025" s="12">
        <f>J1024*(1+H1025)</f>
        <v>1.5569529877196153</v>
      </c>
      <c r="K1025" s="7">
        <f>I1025/MAX(I$2:I1025)-1</f>
        <v>-1.9985616412428908E-2</v>
      </c>
      <c r="L1025" s="7">
        <f>J1025/MAX(J$2:J1025)-1</f>
        <v>-3.5919817697269707E-3</v>
      </c>
    </row>
    <row r="1026" spans="1:12" x14ac:dyDescent="0.25">
      <c r="A1026" s="1">
        <v>45266</v>
      </c>
      <c r="B1026" s="9">
        <v>258.91000000000003</v>
      </c>
      <c r="C1026" s="9">
        <f>AVERAGE(B977:B1026)</f>
        <v>251.0718</v>
      </c>
      <c r="D1026" s="9">
        <f>AVERAGE(B827:B1026)</f>
        <v>251.2148500000003</v>
      </c>
      <c r="E1026" s="7">
        <f>IF(B1025=0,0,(B1026-B1025)/B1025)</f>
        <v>0</v>
      </c>
      <c r="F1026">
        <f>IF(C1026&gt;D1026,1,0)</f>
        <v>0</v>
      </c>
      <c r="G1026" t="str">
        <f>IF(F1026&gt;F1025,"BUY",IF(F1026&lt;F1025,"SELL","HOLD"))</f>
        <v>HOLD</v>
      </c>
      <c r="H1026" s="7">
        <f>F1025*E1026</f>
        <v>0</v>
      </c>
      <c r="I1026" s="12">
        <f>I1025*(1+E1026)</f>
        <v>1.4600462414707063</v>
      </c>
      <c r="J1026" s="12">
        <f>J1025*(1+H1026)</f>
        <v>1.5569529877196153</v>
      </c>
      <c r="K1026" s="7">
        <f>I1026/MAX(I$2:I1026)-1</f>
        <v>-1.9985616412428908E-2</v>
      </c>
      <c r="L1026" s="7">
        <f>J1026/MAX(J$2:J1026)-1</f>
        <v>-3.5919817697269707E-3</v>
      </c>
    </row>
    <row r="1027" spans="1:12" x14ac:dyDescent="0.25">
      <c r="A1027" s="1">
        <v>45267</v>
      </c>
      <c r="B1027" s="9">
        <v>258.91000000000003</v>
      </c>
      <c r="C1027" s="9">
        <f>AVERAGE(B978:B1027)</f>
        <v>251.24119999999999</v>
      </c>
      <c r="D1027" s="9">
        <f>AVERAGE(B828:B1027)</f>
        <v>251.32075000000034</v>
      </c>
      <c r="E1027" s="7">
        <f>IF(B1026=0,0,(B1027-B1026)/B1026)</f>
        <v>0</v>
      </c>
      <c r="F1027">
        <f>IF(C1027&gt;D1027,1,0)</f>
        <v>0</v>
      </c>
      <c r="G1027" t="str">
        <f>IF(F1027&gt;F1026,"BUY",IF(F1027&lt;F1026,"SELL","HOLD"))</f>
        <v>HOLD</v>
      </c>
      <c r="H1027" s="7">
        <f>F1026*E1027</f>
        <v>0</v>
      </c>
      <c r="I1027" s="12">
        <f>I1026*(1+E1027)</f>
        <v>1.4600462414707063</v>
      </c>
      <c r="J1027" s="12">
        <f>J1026*(1+H1027)</f>
        <v>1.5569529877196153</v>
      </c>
      <c r="K1027" s="7">
        <f>I1027/MAX(I$2:I1027)-1</f>
        <v>-1.9985616412428908E-2</v>
      </c>
      <c r="L1027" s="7">
        <f>J1027/MAX(J$2:J1027)-1</f>
        <v>-3.5919817697269707E-3</v>
      </c>
    </row>
    <row r="1028" spans="1:12" x14ac:dyDescent="0.25">
      <c r="A1028" s="1">
        <v>45268</v>
      </c>
      <c r="B1028" s="9">
        <v>258.91000000000003</v>
      </c>
      <c r="C1028" s="9">
        <f>AVERAGE(B979:B1028)</f>
        <v>251.42719999999997</v>
      </c>
      <c r="D1028" s="9">
        <f>AVERAGE(B829:B1028)</f>
        <v>251.40320000000031</v>
      </c>
      <c r="E1028" s="7">
        <f>IF(B1027=0,0,(B1028-B1027)/B1027)</f>
        <v>0</v>
      </c>
      <c r="F1028">
        <f>IF(C1028&gt;D1028,1,0)</f>
        <v>1</v>
      </c>
      <c r="G1028" t="str">
        <f>IF(F1028&gt;F1027,"BUY",IF(F1028&lt;F1027,"SELL","HOLD"))</f>
        <v>BUY</v>
      </c>
      <c r="H1028" s="7">
        <f>F1027*E1028</f>
        <v>0</v>
      </c>
      <c r="I1028" s="12">
        <f>I1027*(1+E1028)</f>
        <v>1.4600462414707063</v>
      </c>
      <c r="J1028" s="12">
        <f>J1027*(1+H1028)</f>
        <v>1.5569529877196153</v>
      </c>
      <c r="K1028" s="7">
        <f>I1028/MAX(I$2:I1028)-1</f>
        <v>-1.9985616412428908E-2</v>
      </c>
      <c r="L1028" s="7">
        <f>J1028/MAX(J$2:J1028)-1</f>
        <v>-3.5919817697269707E-3</v>
      </c>
    </row>
    <row r="1029" spans="1:12" x14ac:dyDescent="0.25">
      <c r="A1029" s="1">
        <v>45271</v>
      </c>
      <c r="B1029" s="9">
        <v>258.91000000000003</v>
      </c>
      <c r="C1029" s="9">
        <f>AVERAGE(B980:B1029)</f>
        <v>251.72819999999999</v>
      </c>
      <c r="D1029" s="9">
        <f>AVERAGE(B830:B1029)</f>
        <v>251.49225000000035</v>
      </c>
      <c r="E1029" s="7">
        <f>IF(B1028=0,0,(B1029-B1028)/B1028)</f>
        <v>0</v>
      </c>
      <c r="F1029">
        <f>IF(C1029&gt;D1029,1,0)</f>
        <v>1</v>
      </c>
      <c r="G1029" t="str">
        <f>IF(F1029&gt;F1028,"BUY",IF(F1029&lt;F1028,"SELL","HOLD"))</f>
        <v>HOLD</v>
      </c>
      <c r="H1029" s="7">
        <f>F1028*E1029</f>
        <v>0</v>
      </c>
      <c r="I1029" s="12">
        <f>I1028*(1+E1029)</f>
        <v>1.4600462414707063</v>
      </c>
      <c r="J1029" s="12">
        <f>J1028*(1+H1029)</f>
        <v>1.5569529877196153</v>
      </c>
      <c r="K1029" s="7">
        <f>I1029/MAX(I$2:I1029)-1</f>
        <v>-1.9985616412428908E-2</v>
      </c>
      <c r="L1029" s="7">
        <f>J1029/MAX(J$2:J1029)-1</f>
        <v>-3.5919817697269707E-3</v>
      </c>
    </row>
    <row r="1030" spans="1:12" x14ac:dyDescent="0.25">
      <c r="A1030" s="1">
        <v>45272</v>
      </c>
      <c r="B1030" s="9">
        <v>258.91000000000003</v>
      </c>
      <c r="C1030" s="9">
        <f>AVERAGE(B981:B1030)</f>
        <v>252.10059999999999</v>
      </c>
      <c r="D1030" s="9">
        <f>AVERAGE(B831:B1030)</f>
        <v>251.58640000000031</v>
      </c>
      <c r="E1030" s="7">
        <f>IF(B1029=0,0,(B1030-B1029)/B1029)</f>
        <v>0</v>
      </c>
      <c r="F1030">
        <f>IF(C1030&gt;D1030,1,0)</f>
        <v>1</v>
      </c>
      <c r="G1030" t="str">
        <f>IF(F1030&gt;F1029,"BUY",IF(F1030&lt;F1029,"SELL","HOLD"))</f>
        <v>HOLD</v>
      </c>
      <c r="H1030" s="7">
        <f>F1029*E1030</f>
        <v>0</v>
      </c>
      <c r="I1030" s="12">
        <f>I1029*(1+E1030)</f>
        <v>1.4600462414707063</v>
      </c>
      <c r="J1030" s="12">
        <f>J1029*(1+H1030)</f>
        <v>1.5569529877196153</v>
      </c>
      <c r="K1030" s="7">
        <f>I1030/MAX(I$2:I1030)-1</f>
        <v>-1.9985616412428908E-2</v>
      </c>
      <c r="L1030" s="7">
        <f>J1030/MAX(J$2:J1030)-1</f>
        <v>-3.5919817697269707E-3</v>
      </c>
    </row>
    <row r="1031" spans="1:12" x14ac:dyDescent="0.25">
      <c r="A1031" s="1">
        <v>45273</v>
      </c>
      <c r="B1031" s="9">
        <v>256.57</v>
      </c>
      <c r="C1031" s="9">
        <f>AVERAGE(B982:B1031)</f>
        <v>252.38399999999999</v>
      </c>
      <c r="D1031" s="9">
        <f>AVERAGE(B832:B1031)</f>
        <v>251.67200000000031</v>
      </c>
      <c r="E1031" s="7">
        <f>IF(B1030=0,0,(B1031-B1030)/B1030)</f>
        <v>-9.0378896141517576E-3</v>
      </c>
      <c r="F1031">
        <f>IF(C1031&gt;D1031,1,0)</f>
        <v>1</v>
      </c>
      <c r="G1031" t="str">
        <f>IF(F1031&gt;F1030,"BUY",IF(F1031&lt;F1030,"SELL","HOLD"))</f>
        <v>HOLD</v>
      </c>
      <c r="H1031" s="7">
        <f>F1030*E1031</f>
        <v>-9.0378896141517576E-3</v>
      </c>
      <c r="I1031" s="12">
        <f>I1030*(1+E1031)</f>
        <v>1.4468505047087368</v>
      </c>
      <c r="J1031" s="12">
        <f>J1030*(1+H1031)</f>
        <v>1.5428814184821817</v>
      </c>
      <c r="K1031" s="7">
        <f>I1031/MAX(I$2:I1031)-1</f>
        <v>-2.8842878231574387E-2</v>
      </c>
      <c r="L1031" s="7">
        <f>J1031/MAX(J$2:J1031)-1</f>
        <v>-1.2597407449147835E-2</v>
      </c>
    </row>
    <row r="1032" spans="1:12" x14ac:dyDescent="0.25">
      <c r="A1032" s="1">
        <v>45274</v>
      </c>
      <c r="B1032" s="9">
        <v>256.20999999999998</v>
      </c>
      <c r="C1032" s="9">
        <f>AVERAGE(B983:B1032)</f>
        <v>252.61619999999996</v>
      </c>
      <c r="D1032" s="9">
        <f>AVERAGE(B833:B1032)</f>
        <v>251.77410000000029</v>
      </c>
      <c r="E1032" s="7">
        <f>IF(B1031=0,0,(B1032-B1031)/B1031)</f>
        <v>-1.4031258525938873E-3</v>
      </c>
      <c r="F1032">
        <f>IF(C1032&gt;D1032,1,0)</f>
        <v>1</v>
      </c>
      <c r="G1032" t="str">
        <f>IF(F1032&gt;F1031,"BUY",IF(F1032&lt;F1031,"SELL","HOLD"))</f>
        <v>HOLD</v>
      </c>
      <c r="H1032" s="7">
        <f>F1031*E1032</f>
        <v>-1.4031258525938873E-3</v>
      </c>
      <c r="I1032" s="12">
        <f>I1031*(1+E1032)</f>
        <v>1.4448203913607416</v>
      </c>
      <c r="J1032" s="12">
        <f>J1031*(1+H1032)</f>
        <v>1.5407165616764227</v>
      </c>
      <c r="K1032" s="7">
        <f>I1032/MAX(I$2:I1032)-1</f>
        <v>-3.0205533896058179E-2</v>
      </c>
      <c r="L1032" s="7">
        <f>J1032/MAX(J$2:J1032)-1</f>
        <v>-1.3982857553674122E-2</v>
      </c>
    </row>
    <row r="1033" spans="1:12" x14ac:dyDescent="0.25">
      <c r="A1033" s="1">
        <v>45275</v>
      </c>
      <c r="B1033" s="9">
        <v>252.25</v>
      </c>
      <c r="C1033" s="9">
        <f>AVERAGE(B984:B1033)</f>
        <v>252.74259999999995</v>
      </c>
      <c r="D1033" s="9">
        <f>AVERAGE(B834:B1033)</f>
        <v>251.86845000000028</v>
      </c>
      <c r="E1033" s="7">
        <f>IF(B1032=0,0,(B1033-B1032)/B1032)</f>
        <v>-1.5456071191600562E-2</v>
      </c>
      <c r="F1033">
        <f>IF(C1033&gt;D1033,1,0)</f>
        <v>1</v>
      </c>
      <c r="G1033" t="str">
        <f>IF(F1033&gt;F1032,"BUY",IF(F1033&lt;F1032,"SELL","HOLD"))</f>
        <v>HOLD</v>
      </c>
      <c r="H1033" s="7">
        <f>F1032*E1033</f>
        <v>-1.5456071191600562E-2</v>
      </c>
      <c r="I1033" s="12">
        <f>I1032*(1+E1033)</f>
        <v>1.4224891445327938</v>
      </c>
      <c r="J1033" s="12">
        <f>J1032*(1+H1033)</f>
        <v>1.5169031368130739</v>
      </c>
      <c r="K1033" s="7">
        <f>I1033/MAX(I$2:I1033)-1</f>
        <v>-4.5194746205380998E-2</v>
      </c>
      <c r="L1033" s="7">
        <f>J1033/MAX(J$2:J1033)-1</f>
        <v>-2.9222808703463166E-2</v>
      </c>
    </row>
    <row r="1034" spans="1:12" x14ac:dyDescent="0.25">
      <c r="A1034" s="1">
        <v>45278</v>
      </c>
      <c r="B1034" s="9">
        <v>253.56</v>
      </c>
      <c r="C1034" s="9">
        <f>AVERAGE(B985:B1034)</f>
        <v>252.93679999999992</v>
      </c>
      <c r="D1034" s="9">
        <f>AVERAGE(B835:B1034)</f>
        <v>251.98250000000024</v>
      </c>
      <c r="E1034" s="7">
        <f>IF(B1033=0,0,(B1034-B1033)/B1033)</f>
        <v>5.193260654112992E-3</v>
      </c>
      <c r="F1034">
        <f>IF(C1034&gt;D1034,1,0)</f>
        <v>1</v>
      </c>
      <c r="G1034" t="str">
        <f>IF(F1034&gt;F1033,"BUY",IF(F1034&lt;F1033,"SELL","HOLD"))</f>
        <v>HOLD</v>
      </c>
      <c r="H1034" s="7">
        <f>F1033*E1034</f>
        <v>5.193260654112992E-3</v>
      </c>
      <c r="I1034" s="12">
        <f>I1033*(1+E1034)</f>
        <v>1.4298765014379988</v>
      </c>
      <c r="J1034" s="12">
        <f>J1033*(1+H1034)</f>
        <v>1.5247808101895857</v>
      </c>
      <c r="K1034" s="7">
        <f>I1034/MAX(I$2:I1034)-1</f>
        <v>-4.0236193648509055E-2</v>
      </c>
      <c r="L1034" s="7">
        <f>J1034/MAX(J$2:J1034)-1</f>
        <v>-2.4181309711992616E-2</v>
      </c>
    </row>
    <row r="1035" spans="1:12" x14ac:dyDescent="0.25">
      <c r="A1035" s="1">
        <v>45279</v>
      </c>
      <c r="B1035" s="9">
        <v>255.51</v>
      </c>
      <c r="C1035" s="9">
        <f>AVERAGE(B986:B1035)</f>
        <v>253.16639999999992</v>
      </c>
      <c r="D1035" s="9">
        <f>AVERAGE(B836:B1035)</f>
        <v>252.11605000000026</v>
      </c>
      <c r="E1035" s="7">
        <f>IF(B1034=0,0,(B1035-B1034)/B1034)</f>
        <v>7.6904874585896378E-3</v>
      </c>
      <c r="F1035">
        <f>IF(C1035&gt;D1035,1,0)</f>
        <v>1</v>
      </c>
      <c r="G1035" t="str">
        <f>IF(F1035&gt;F1034,"BUY",IF(F1035&lt;F1034,"SELL","HOLD"))</f>
        <v>HOLD</v>
      </c>
      <c r="H1035" s="7">
        <f>F1034*E1035</f>
        <v>7.6904874585896378E-3</v>
      </c>
      <c r="I1035" s="12">
        <f>I1034*(1+E1035)</f>
        <v>1.4408729487396399</v>
      </c>
      <c r="J1035" s="12">
        <f>J1034*(1+H1035)</f>
        <v>1.536507117887447</v>
      </c>
      <c r="K1035" s="7">
        <f>I1035/MAX(I$2:I1035)-1</f>
        <v>-3.2855142132554582E-2</v>
      </c>
      <c r="L1035" s="7">
        <f>J1035/MAX(J$2:J1035)-1</f>
        <v>-1.667678831247521E-2</v>
      </c>
    </row>
    <row r="1036" spans="1:12" x14ac:dyDescent="0.25">
      <c r="A1036" s="1">
        <v>45280</v>
      </c>
      <c r="B1036" s="9">
        <v>254.58</v>
      </c>
      <c r="C1036" s="9">
        <f>AVERAGE(B987:B1036)</f>
        <v>253.37159999999989</v>
      </c>
      <c r="D1036" s="9">
        <f>AVERAGE(B837:B1036)</f>
        <v>252.24445000000023</v>
      </c>
      <c r="E1036" s="7">
        <f>IF(B1035=0,0,(B1036-B1035)/B1035)</f>
        <v>-3.6397792649993286E-3</v>
      </c>
      <c r="F1036">
        <f>IF(C1036&gt;D1036,1,0)</f>
        <v>1</v>
      </c>
      <c r="G1036" t="str">
        <f>IF(F1036&gt;F1035,"BUY",IF(F1036&lt;F1035,"SELL","HOLD"))</f>
        <v>HOLD</v>
      </c>
      <c r="H1036" s="7">
        <f>F1035*E1036</f>
        <v>-3.6397792649993286E-3</v>
      </c>
      <c r="I1036" s="12">
        <f>I1035*(1+E1036)</f>
        <v>1.4356284892573188</v>
      </c>
      <c r="J1036" s="12">
        <f>J1035*(1+H1036)</f>
        <v>1.5309145711392362</v>
      </c>
      <c r="K1036" s="7">
        <f>I1036/MAX(I$2:I1036)-1</f>
        <v>-3.6375335932471331E-2</v>
      </c>
      <c r="L1036" s="7">
        <f>J1036/MAX(J$2:J1036)-1</f>
        <v>-2.0255867749168099E-2</v>
      </c>
    </row>
    <row r="1037" spans="1:12" x14ac:dyDescent="0.25">
      <c r="A1037" s="1">
        <v>45281</v>
      </c>
      <c r="B1037" s="9">
        <v>258.89</v>
      </c>
      <c r="C1037" s="9">
        <f>AVERAGE(B988:B1037)</f>
        <v>253.71379999999991</v>
      </c>
      <c r="D1037" s="9">
        <f>AVERAGE(B838:B1037)</f>
        <v>252.39030000000025</v>
      </c>
      <c r="E1037" s="7">
        <f>IF(B1036=0,0,(B1037-B1036)/B1036)</f>
        <v>1.6929845235289395E-2</v>
      </c>
      <c r="F1037">
        <f>IF(C1037&gt;D1037,1,0)</f>
        <v>1</v>
      </c>
      <c r="G1037" t="str">
        <f>IF(F1037&gt;F1036,"BUY",IF(F1037&lt;F1036,"SELL","HOLD"))</f>
        <v>HOLD</v>
      </c>
      <c r="H1037" s="7">
        <f>F1036*E1037</f>
        <v>1.6929845235289395E-2</v>
      </c>
      <c r="I1037" s="12">
        <f>I1036*(1+E1037)</f>
        <v>1.4599334573958174</v>
      </c>
      <c r="J1037" s="12">
        <f>J1036*(1+H1037)</f>
        <v>1.5568327178970727</v>
      </c>
      <c r="K1037" s="7">
        <f>I1037/MAX(I$2:I1037)-1</f>
        <v>-2.0061319504900421E-2</v>
      </c>
      <c r="L1037" s="7">
        <f>J1037/MAX(J$2:J1037)-1</f>
        <v>-3.6689512199787888E-3</v>
      </c>
    </row>
    <row r="1038" spans="1:12" x14ac:dyDescent="0.25">
      <c r="A1038" s="1">
        <v>45282</v>
      </c>
      <c r="B1038" s="9">
        <v>256.02</v>
      </c>
      <c r="C1038" s="9">
        <f>AVERAGE(B989:B1038)</f>
        <v>253.92019999999991</v>
      </c>
      <c r="D1038" s="9">
        <f>AVERAGE(B839:B1038)</f>
        <v>252.49950000000018</v>
      </c>
      <c r="E1038" s="7">
        <f>IF(B1037=0,0,(B1038-B1037)/B1037)</f>
        <v>-1.1085789331376278E-2</v>
      </c>
      <c r="F1038">
        <f>IF(C1038&gt;D1038,1,0)</f>
        <v>1</v>
      </c>
      <c r="G1038" t="str">
        <f>IF(F1038&gt;F1037,"BUY",IF(F1038&lt;F1037,"SELL","HOLD"))</f>
        <v>HOLD</v>
      </c>
      <c r="H1038" s="7">
        <f>F1037*E1038</f>
        <v>-1.1085789331376278E-2</v>
      </c>
      <c r="I1038" s="12">
        <f>I1037*(1+E1038)</f>
        <v>1.4437489426492995</v>
      </c>
      <c r="J1038" s="12">
        <f>J1037*(1+H1038)</f>
        <v>1.5395739983622718</v>
      </c>
      <c r="K1038" s="7">
        <f>I1038/MAX(I$2:I1038)-1</f>
        <v>-3.0924713274535942E-2</v>
      </c>
      <c r="L1038" s="7">
        <f>J1038/MAX(J$2:J1038)-1</f>
        <v>-1.4714067331063174E-2</v>
      </c>
    </row>
    <row r="1039" spans="1:12" x14ac:dyDescent="0.25">
      <c r="A1039" s="1">
        <v>45285</v>
      </c>
      <c r="B1039" s="9">
        <v>252.59</v>
      </c>
      <c r="C1039" s="9">
        <f>AVERAGE(B990:B1039)</f>
        <v>254.00899999999993</v>
      </c>
      <c r="D1039" s="9">
        <f>AVERAGE(B840:B1039)</f>
        <v>252.60465000000019</v>
      </c>
      <c r="E1039" s="7">
        <f>IF(B1038=0,0,(B1039-B1038)/B1038)</f>
        <v>-1.3397390828841413E-2</v>
      </c>
      <c r="F1039">
        <f>IF(C1039&gt;D1039,1,0)</f>
        <v>1</v>
      </c>
      <c r="G1039" t="str">
        <f>IF(F1039&gt;F1038,"BUY",IF(F1039&lt;F1038,"SELL","HOLD"))</f>
        <v>HOLD</v>
      </c>
      <c r="H1039" s="7">
        <f>F1038*E1039</f>
        <v>-1.3397390828841413E-2</v>
      </c>
      <c r="I1039" s="12">
        <f>I1038*(1+E1039)</f>
        <v>1.4244064738059004</v>
      </c>
      <c r="J1039" s="12">
        <f>J1038*(1+H1039)</f>
        <v>1.5189477237962905</v>
      </c>
      <c r="K1039" s="7">
        <f>I1039/MAX(I$2:I1039)-1</f>
        <v>-4.3907793633368497E-2</v>
      </c>
      <c r="L1039" s="7">
        <f>J1039/MAX(J$2:J1039)-1</f>
        <v>-2.7914328049188475E-2</v>
      </c>
    </row>
    <row r="1040" spans="1:12" x14ac:dyDescent="0.25">
      <c r="A1040" s="1">
        <v>45286</v>
      </c>
      <c r="B1040" s="9">
        <v>253.46</v>
      </c>
      <c r="C1040" s="9">
        <f>AVERAGE(B991:B1040)</f>
        <v>254.12019999999993</v>
      </c>
      <c r="D1040" s="9">
        <f>AVERAGE(B841:B1040)</f>
        <v>252.69955000000016</v>
      </c>
      <c r="E1040" s="7">
        <f>IF(B1039=0,0,(B1040-B1039)/B1039)</f>
        <v>3.4443168771527161E-3</v>
      </c>
      <c r="F1040">
        <f>IF(C1040&gt;D1040,1,0)</f>
        <v>1</v>
      </c>
      <c r="G1040" t="str">
        <f>IF(F1040&gt;F1039,"BUY",IF(F1040&lt;F1039,"SELL","HOLD"))</f>
        <v>HOLD</v>
      </c>
      <c r="H1040" s="7">
        <f>F1039*E1040</f>
        <v>3.4443168771527161E-3</v>
      </c>
      <c r="I1040" s="12">
        <f>I1039*(1+E1040)</f>
        <v>1.4293125810635556</v>
      </c>
      <c r="J1040" s="12">
        <f>J1039*(1+H1040)</f>
        <v>1.5241794610768749</v>
      </c>
      <c r="K1040" s="7">
        <f>I1040/MAX(I$2:I1040)-1</f>
        <v>-4.0614709110865732E-2</v>
      </c>
      <c r="L1040" s="7">
        <f>J1040/MAX(J$2:J1040)-1</f>
        <v>-2.4566156963249819E-2</v>
      </c>
    </row>
    <row r="1041" spans="1:12" x14ac:dyDescent="0.25">
      <c r="A1041" s="1">
        <v>45287</v>
      </c>
      <c r="B1041" s="9">
        <v>256.42</v>
      </c>
      <c r="C1041" s="9">
        <f>AVERAGE(B992:B1041)</f>
        <v>254.28319999999988</v>
      </c>
      <c r="D1041" s="9">
        <f>AVERAGE(B842:B1041)</f>
        <v>252.81135000000017</v>
      </c>
      <c r="E1041" s="7">
        <f>IF(B1040=0,0,(B1041-B1040)/B1040)</f>
        <v>1.1678371340645498E-2</v>
      </c>
      <c r="F1041">
        <f>IF(C1041&gt;D1041,1,0)</f>
        <v>1</v>
      </c>
      <c r="G1041" t="str">
        <f>IF(F1041&gt;F1040,"BUY",IF(F1041&lt;F1040,"SELL","HOLD"))</f>
        <v>HOLD</v>
      </c>
      <c r="H1041" s="7">
        <f>F1040*E1041</f>
        <v>1.1678371340645498E-2</v>
      </c>
      <c r="I1041" s="12">
        <f>I1040*(1+E1041)</f>
        <v>1.4460046241470721</v>
      </c>
      <c r="J1041" s="12">
        <f>J1040*(1+H1041)</f>
        <v>1.5419793948131155</v>
      </c>
      <c r="K1041" s="7">
        <f>I1041/MAX(I$2:I1041)-1</f>
        <v>-2.9410651425109346E-2</v>
      </c>
      <c r="L1041" s="7">
        <f>J1041/MAX(J$2:J1041)-1</f>
        <v>-1.3174678326033806E-2</v>
      </c>
    </row>
    <row r="1042" spans="1:12" x14ac:dyDescent="0.25">
      <c r="A1042" s="1">
        <v>45288</v>
      </c>
      <c r="B1042" s="9">
        <v>258.91000000000003</v>
      </c>
      <c r="C1042" s="9">
        <f>AVERAGE(B993:B1042)</f>
        <v>254.47979999999993</v>
      </c>
      <c r="D1042" s="9">
        <f>AVERAGE(B843:B1042)</f>
        <v>252.93530000000018</v>
      </c>
      <c r="E1042" s="7">
        <f>IF(B1041=0,0,(B1042-B1041)/B1041)</f>
        <v>9.7106309960221862E-3</v>
      </c>
      <c r="F1042">
        <f>IF(C1042&gt;D1042,1,0)</f>
        <v>1</v>
      </c>
      <c r="G1042" t="str">
        <f>IF(F1042&gt;F1041,"BUY",IF(F1042&lt;F1041,"SELL","HOLD"))</f>
        <v>HOLD</v>
      </c>
      <c r="H1042" s="7">
        <f>F1041*E1042</f>
        <v>9.7106309960221862E-3</v>
      </c>
      <c r="I1042" s="12">
        <f>I1041*(1+E1042)</f>
        <v>1.4600462414707061</v>
      </c>
      <c r="J1042" s="12">
        <f>J1041*(1+H1042)</f>
        <v>1.5569529877196153</v>
      </c>
      <c r="K1042" s="7">
        <f>I1042/MAX(I$2:I1042)-1</f>
        <v>-1.9985616412429019E-2</v>
      </c>
      <c r="L1042" s="7">
        <f>J1042/MAX(J$2:J1042)-1</f>
        <v>-3.5919817697269707E-3</v>
      </c>
    </row>
    <row r="1043" spans="1:12" x14ac:dyDescent="0.25">
      <c r="A1043" s="1">
        <v>45289</v>
      </c>
      <c r="B1043" s="9">
        <v>258.02999999999997</v>
      </c>
      <c r="C1043" s="9">
        <f>AVERAGE(B994:B1043)</f>
        <v>254.75459999999993</v>
      </c>
      <c r="D1043" s="9">
        <f>AVERAGE(B844:B1043)</f>
        <v>253.04445000000018</v>
      </c>
      <c r="E1043" s="7">
        <f>IF(B1042=0,0,(B1043-B1042)/B1042)</f>
        <v>-3.3988644702794492E-3</v>
      </c>
      <c r="F1043">
        <f>IF(C1043&gt;D1043,1,0)</f>
        <v>1</v>
      </c>
      <c r="G1043" t="str">
        <f>IF(F1043&gt;F1042,"BUY",IF(F1043&lt;F1042,"SELL","HOLD"))</f>
        <v>HOLD</v>
      </c>
      <c r="H1043" s="7">
        <f>F1042*E1043</f>
        <v>-3.3988644702794492E-3</v>
      </c>
      <c r="I1043" s="12">
        <f>I1042*(1+E1043)</f>
        <v>1.4550837421756062</v>
      </c>
      <c r="J1043" s="12">
        <f>J1042*(1+H1043)</f>
        <v>1.5516611155277595</v>
      </c>
      <c r="K1043" s="7">
        <f>I1043/MAX(I$2:I1043)-1</f>
        <v>-2.3316552481167596E-2</v>
      </c>
      <c r="L1043" s="7">
        <f>J1043/MAX(J$2:J1043)-1</f>
        <v>-6.9786375807915357E-3</v>
      </c>
    </row>
    <row r="1044" spans="1:12" x14ac:dyDescent="0.25">
      <c r="A1044" s="1">
        <v>45292</v>
      </c>
      <c r="B1044" s="9">
        <v>261.02</v>
      </c>
      <c r="C1044" s="9">
        <f>AVERAGE(B995:B1044)</f>
        <v>255.09519999999992</v>
      </c>
      <c r="D1044" s="9">
        <f>AVERAGE(B845:B1044)</f>
        <v>253.18350000000012</v>
      </c>
      <c r="E1044" s="7">
        <f>IF(B1043=0,0,(B1044-B1043)/B1043)</f>
        <v>1.1587799868232412E-2</v>
      </c>
      <c r="F1044">
        <f>IF(C1044&gt;D1044,1,0)</f>
        <v>1</v>
      </c>
      <c r="G1044" t="str">
        <f>IF(F1044&gt;F1043,"BUY",IF(F1044&lt;F1043,"SELL","HOLD"))</f>
        <v>HOLD</v>
      </c>
      <c r="H1044" s="7">
        <f>F1043*E1044</f>
        <v>1.1587799868232412E-2</v>
      </c>
      <c r="I1044" s="12">
        <f>I1043*(1+E1044)</f>
        <v>1.4719449613714557</v>
      </c>
      <c r="J1044" s="12">
        <f>J1043*(1+H1044)</f>
        <v>1.5696414539978134</v>
      </c>
      <c r="K1044" s="7">
        <f>I1044/MAX(I$2:I1044)-1</f>
        <v>-1.1998940156704219E-2</v>
      </c>
      <c r="L1044" s="7">
        <f>J1044/MAX(J$2:J1044)-1</f>
        <v>0</v>
      </c>
    </row>
    <row r="1045" spans="1:12" x14ac:dyDescent="0.25">
      <c r="A1045" s="1">
        <v>45293</v>
      </c>
      <c r="B1045" s="9">
        <v>261.13</v>
      </c>
      <c r="C1045" s="9">
        <f>AVERAGE(B996:B1045)</f>
        <v>255.46559999999991</v>
      </c>
      <c r="D1045" s="9">
        <f>AVERAGE(B846:B1045)</f>
        <v>253.31680000000011</v>
      </c>
      <c r="E1045" s="7">
        <f>IF(B1044=0,0,(B1045-B1044)/B1044)</f>
        <v>4.2142364569769999E-4</v>
      </c>
      <c r="F1045">
        <f>IF(C1045&gt;D1045,1,0)</f>
        <v>1</v>
      </c>
      <c r="G1045" t="str">
        <f>IF(F1045&gt;F1044,"BUY",IF(F1045&lt;F1044,"SELL","HOLD"))</f>
        <v>HOLD</v>
      </c>
      <c r="H1045" s="7">
        <f>F1044*E1045</f>
        <v>4.2142364569769999E-4</v>
      </c>
      <c r="I1045" s="12">
        <f>I1044*(1+E1045)</f>
        <v>1.4725652737833432</v>
      </c>
      <c r="J1045" s="12">
        <f>J1044*(1+H1045)</f>
        <v>1.5703029380217952</v>
      </c>
      <c r="K1045" s="7">
        <f>I1045/MAX(I$2:I1045)-1</f>
        <v>-1.1582573148111841E-2</v>
      </c>
      <c r="L1045" s="7">
        <f>J1045/MAX(J$2:J1045)-1</f>
        <v>0</v>
      </c>
    </row>
    <row r="1046" spans="1:12" x14ac:dyDescent="0.25">
      <c r="A1046" s="1">
        <v>45294</v>
      </c>
      <c r="B1046" s="9">
        <v>260.89</v>
      </c>
      <c r="C1046" s="9">
        <f>AVERAGE(B997:B1046)</f>
        <v>255.87399999999991</v>
      </c>
      <c r="D1046" s="9">
        <f>AVERAGE(B847:B1046)</f>
        <v>253.44565000000009</v>
      </c>
      <c r="E1046" s="7">
        <f>IF(B1045=0,0,(B1046-B1045)/B1045)</f>
        <v>-9.1908244935476238E-4</v>
      </c>
      <c r="F1046">
        <f>IF(C1046&gt;D1046,1,0)</f>
        <v>1</v>
      </c>
      <c r="G1046" t="str">
        <f>IF(F1046&gt;F1045,"BUY",IF(F1046&lt;F1045,"SELL","HOLD"))</f>
        <v>HOLD</v>
      </c>
      <c r="H1046" s="7">
        <f>F1045*E1046</f>
        <v>-9.1908244935476238E-4</v>
      </c>
      <c r="I1046" s="12">
        <f>I1045*(1+E1046)</f>
        <v>1.4712118648846797</v>
      </c>
      <c r="J1046" s="12">
        <f>J1045*(1+H1046)</f>
        <v>1.5688597001512892</v>
      </c>
      <c r="K1046" s="7">
        <f>I1046/MAX(I$2:I1046)-1</f>
        <v>-1.2491010257767776E-2</v>
      </c>
      <c r="L1046" s="7">
        <f>J1046/MAX(J$2:J1046)-1</f>
        <v>-9.1908244935479111E-4</v>
      </c>
    </row>
    <row r="1047" spans="1:12" x14ac:dyDescent="0.25">
      <c r="A1047" s="1">
        <v>45295</v>
      </c>
      <c r="B1047" s="9">
        <v>263.39999999999998</v>
      </c>
      <c r="C1047" s="9">
        <f>AVERAGE(B998:B1047)</f>
        <v>256.34019999999987</v>
      </c>
      <c r="D1047" s="9">
        <f>AVERAGE(B848:B1047)</f>
        <v>253.57915000000011</v>
      </c>
      <c r="E1047" s="7">
        <f>IF(B1046=0,0,(B1047-B1046)/B1046)</f>
        <v>9.6209130284794012E-3</v>
      </c>
      <c r="F1047">
        <f>IF(C1047&gt;D1047,1,0)</f>
        <v>1</v>
      </c>
      <c r="G1047" t="str">
        <f>IF(F1047&gt;F1046,"BUY",IF(F1047&lt;F1046,"SELL","HOLD"))</f>
        <v>HOLD</v>
      </c>
      <c r="H1047" s="7">
        <f>F1046*E1047</f>
        <v>9.6209130284794012E-3</v>
      </c>
      <c r="I1047" s="12">
        <f>I1046*(1+E1047)</f>
        <v>1.4853662662832023</v>
      </c>
      <c r="J1047" s="12">
        <f>J1046*(1+H1047)</f>
        <v>1.5839535628803312</v>
      </c>
      <c r="K1047" s="7">
        <f>I1047/MAX(I$2:I1047)-1</f>
        <v>-2.990272152616158E-3</v>
      </c>
      <c r="L1047" s="7">
        <f>J1047/MAX(J$2:J1047)-1</f>
        <v>0</v>
      </c>
    </row>
    <row r="1048" spans="1:12" x14ac:dyDescent="0.25">
      <c r="A1048" s="1">
        <v>45296</v>
      </c>
      <c r="B1048" s="9">
        <v>265.33</v>
      </c>
      <c r="C1048" s="9">
        <f>AVERAGE(B999:B1048)</f>
        <v>256.75299999999987</v>
      </c>
      <c r="D1048" s="9">
        <f>AVERAGE(B849:B1048)</f>
        <v>253.71725000000009</v>
      </c>
      <c r="E1048" s="7">
        <f>IF(B1047=0,0,(B1048-B1047)/B1047)</f>
        <v>7.3272589217919775E-3</v>
      </c>
      <c r="F1048">
        <f>IF(C1048&gt;D1048,1,0)</f>
        <v>1</v>
      </c>
      <c r="G1048" t="str">
        <f>IF(F1048&gt;F1047,"BUY",IF(F1048&lt;F1047,"SELL","HOLD"))</f>
        <v>HOLD</v>
      </c>
      <c r="H1048" s="7">
        <f>F1047*E1048</f>
        <v>7.3272589217919775E-3</v>
      </c>
      <c r="I1048" s="12">
        <f>I1047*(1+E1048)</f>
        <v>1.4962499295099545</v>
      </c>
      <c r="J1048" s="12">
        <f>J1047*(1+H1048)</f>
        <v>1.5955596007556501</v>
      </c>
      <c r="K1048" s="7">
        <f>I1048/MAX(I$2:I1048)-1</f>
        <v>0</v>
      </c>
      <c r="L1048" s="7">
        <f>J1048/MAX(J$2:J1048)-1</f>
        <v>0</v>
      </c>
    </row>
    <row r="1049" spans="1:12" x14ac:dyDescent="0.25">
      <c r="A1049" s="1">
        <v>45299</v>
      </c>
      <c r="B1049" s="9">
        <v>261.36</v>
      </c>
      <c r="C1049" s="9">
        <f>AVERAGE(B1000:B1049)</f>
        <v>257.04899999999992</v>
      </c>
      <c r="D1049" s="9">
        <f>AVERAGE(B850:B1049)</f>
        <v>253.7995500000001</v>
      </c>
      <c r="E1049" s="7">
        <f>IF(B1048=0,0,(B1049-B1048)/B1048)</f>
        <v>-1.4962499528888444E-2</v>
      </c>
      <c r="F1049">
        <f>IF(C1049&gt;D1049,1,0)</f>
        <v>1</v>
      </c>
      <c r="G1049" t="str">
        <f>IF(F1049&gt;F1048,"BUY",IF(F1049&lt;F1048,"SELL","HOLD"))</f>
        <v>HOLD</v>
      </c>
      <c r="H1049" s="7">
        <f>F1048*E1049</f>
        <v>-1.4962499528888444E-2</v>
      </c>
      <c r="I1049" s="12">
        <f>I1048*(1+E1049)</f>
        <v>1.4738622906445624</v>
      </c>
      <c r="J1049" s="12">
        <f>J1048*(1+H1049)</f>
        <v>1.5716860409810303</v>
      </c>
      <c r="K1049" s="7">
        <f>I1049/MAX(I$2:I1049)-1</f>
        <v>-1.4962499528888507E-2</v>
      </c>
      <c r="L1049" s="7">
        <f>J1049/MAX(J$2:J1049)-1</f>
        <v>-1.4962499528888396E-2</v>
      </c>
    </row>
    <row r="1050" spans="1:12" x14ac:dyDescent="0.25">
      <c r="A1050" s="1">
        <v>45300</v>
      </c>
      <c r="B1050" s="9">
        <v>265.43</v>
      </c>
      <c r="C1050" s="9">
        <f>AVERAGE(B1001:B1050)</f>
        <v>257.44879999999995</v>
      </c>
      <c r="D1050" s="9">
        <f>AVERAGE(B851:B1050)</f>
        <v>253.91060000000007</v>
      </c>
      <c r="E1050" s="7">
        <f>IF(B1049=0,0,(B1050-B1049)/B1049)</f>
        <v>1.5572390572390545E-2</v>
      </c>
      <c r="F1050">
        <f>IF(C1050&gt;D1050,1,0)</f>
        <v>1</v>
      </c>
      <c r="G1050" t="str">
        <f>IF(F1050&gt;F1049,"BUY",IF(F1050&lt;F1049,"SELL","HOLD"))</f>
        <v>HOLD</v>
      </c>
      <c r="H1050" s="7">
        <f>F1049*E1050</f>
        <v>1.5572390572390545E-2</v>
      </c>
      <c r="I1050" s="12">
        <f>I1049*(1+E1050)</f>
        <v>1.4968138498843977</v>
      </c>
      <c r="J1050" s="12">
        <f>J1049*(1+H1050)</f>
        <v>1.5961609498683611</v>
      </c>
      <c r="K1050" s="7">
        <f>I1050/MAX(I$2:I1050)-1</f>
        <v>0</v>
      </c>
      <c r="L1050" s="7">
        <f>J1050/MAX(J$2:J1050)-1</f>
        <v>0</v>
      </c>
    </row>
    <row r="1051" spans="1:12" x14ac:dyDescent="0.25">
      <c r="A1051" s="1">
        <v>45301</v>
      </c>
      <c r="B1051" s="9">
        <v>269.31</v>
      </c>
      <c r="C1051" s="9">
        <f>AVERAGE(B1002:B1051)</f>
        <v>257.8922</v>
      </c>
      <c r="D1051" s="9">
        <f>AVERAGE(B852:B1051)</f>
        <v>254.04785000000007</v>
      </c>
      <c r="E1051" s="7">
        <f>IF(B1050=0,0,(B1051-B1050)/B1050)</f>
        <v>1.4617790001130225E-2</v>
      </c>
      <c r="F1051">
        <f>IF(C1051&gt;D1051,1,0)</f>
        <v>1</v>
      </c>
      <c r="G1051" t="str">
        <f>IF(F1051&gt;F1050,"BUY",IF(F1051&lt;F1050,"SELL","HOLD"))</f>
        <v>HOLD</v>
      </c>
      <c r="H1051" s="7">
        <f>F1050*E1051</f>
        <v>1.4617790001130225E-2</v>
      </c>
      <c r="I1051" s="12">
        <f>I1050*(1+E1051)</f>
        <v>1.5186939604127909</v>
      </c>
      <c r="J1051" s="12">
        <f>J1050*(1+H1051)</f>
        <v>1.6194932954415413</v>
      </c>
      <c r="K1051" s="7">
        <f>I1051/MAX(I$2:I1051)-1</f>
        <v>0</v>
      </c>
      <c r="L1051" s="7">
        <f>J1051/MAX(J$2:J1051)-1</f>
        <v>0</v>
      </c>
    </row>
    <row r="1052" spans="1:12" x14ac:dyDescent="0.25">
      <c r="A1052" s="1">
        <v>45302</v>
      </c>
      <c r="B1052" s="9">
        <v>267.83999999999997</v>
      </c>
      <c r="C1052" s="9">
        <f>AVERAGE(B1003:B1052)</f>
        <v>258.23099999999994</v>
      </c>
      <c r="D1052" s="9">
        <f>AVERAGE(B853:B1052)</f>
        <v>254.18580000000009</v>
      </c>
      <c r="E1052" s="7">
        <f>IF(B1051=0,0,(B1052-B1051)/B1051)</f>
        <v>-5.4583936727192724E-3</v>
      </c>
      <c r="F1052">
        <f>IF(C1052&gt;D1052,1,0)</f>
        <v>1</v>
      </c>
      <c r="G1052" t="str">
        <f>IF(F1052&gt;F1051,"BUY",IF(F1052&lt;F1051,"SELL","HOLD"))</f>
        <v>HOLD</v>
      </c>
      <c r="H1052" s="7">
        <f>F1051*E1052</f>
        <v>-5.4583936727192724E-3</v>
      </c>
      <c r="I1052" s="12">
        <f>I1051*(1+E1052)</f>
        <v>1.5104043309084767</v>
      </c>
      <c r="J1052" s="12">
        <f>J1051*(1+H1052)</f>
        <v>1.6106534634846918</v>
      </c>
      <c r="K1052" s="7">
        <f>I1052/MAX(I$2:I1052)-1</f>
        <v>-5.458393672719275E-3</v>
      </c>
      <c r="L1052" s="7">
        <f>J1052/MAX(J$2:J1052)-1</f>
        <v>-5.458393672719275E-3</v>
      </c>
    </row>
    <row r="1053" spans="1:12" x14ac:dyDescent="0.25">
      <c r="A1053" s="1">
        <v>45303</v>
      </c>
      <c r="B1053" s="9">
        <v>269.11</v>
      </c>
      <c r="C1053" s="9">
        <f>AVERAGE(B1004:B1053)</f>
        <v>258.54279999999994</v>
      </c>
      <c r="D1053" s="9">
        <f>AVERAGE(B854:B1053)</f>
        <v>254.33715000000007</v>
      </c>
      <c r="E1053" s="7">
        <f>IF(B1052=0,0,(B1053-B1052)/B1052)</f>
        <v>4.7416367980885558E-3</v>
      </c>
      <c r="F1053">
        <f>IF(C1053&gt;D1053,1,0)</f>
        <v>1</v>
      </c>
      <c r="G1053" t="str">
        <f>IF(F1053&gt;F1052,"BUY",IF(F1053&lt;F1052,"SELL","HOLD"))</f>
        <v>HOLD</v>
      </c>
      <c r="H1053" s="7">
        <f>F1052*E1053</f>
        <v>4.7416367980885558E-3</v>
      </c>
      <c r="I1053" s="12">
        <f>I1052*(1+E1053)</f>
        <v>1.5175661196639048</v>
      </c>
      <c r="J1053" s="12">
        <f>J1052*(1+H1053)</f>
        <v>1.6182905972161197</v>
      </c>
      <c r="K1053" s="7">
        <f>I1053/MAX(I$2:I1053)-1</f>
        <v>-7.4263859492773587E-4</v>
      </c>
      <c r="L1053" s="7">
        <f>J1053/MAX(J$2:J1053)-1</f>
        <v>-7.4263859492773587E-4</v>
      </c>
    </row>
    <row r="1054" spans="1:12" x14ac:dyDescent="0.25">
      <c r="A1054" s="1">
        <v>45306</v>
      </c>
      <c r="B1054" s="9">
        <v>270.64999999999998</v>
      </c>
      <c r="C1054" s="9">
        <f>AVERAGE(B1005:B1054)</f>
        <v>258.87639999999993</v>
      </c>
      <c r="D1054" s="9">
        <f>AVERAGE(B855:B1054)</f>
        <v>254.50440000000009</v>
      </c>
      <c r="E1054" s="7">
        <f>IF(B1053=0,0,(B1054-B1053)/B1053)</f>
        <v>5.7225669800451988E-3</v>
      </c>
      <c r="F1054">
        <f>IF(C1054&gt;D1054,1,0)</f>
        <v>1</v>
      </c>
      <c r="G1054" t="str">
        <f>IF(F1054&gt;F1053,"BUY",IF(F1054&lt;F1053,"SELL","HOLD"))</f>
        <v>HOLD</v>
      </c>
      <c r="H1054" s="7">
        <f>F1053*E1054</f>
        <v>5.7225669800451988E-3</v>
      </c>
      <c r="I1054" s="12">
        <f>I1053*(1+E1054)</f>
        <v>1.5262504934303287</v>
      </c>
      <c r="J1054" s="12">
        <f>J1053*(1+H1054)</f>
        <v>1.6275513735518661</v>
      </c>
      <c r="K1054" s="7">
        <f>I1054/MAX(I$2:I1054)-1</f>
        <v>0</v>
      </c>
      <c r="L1054" s="7">
        <f>J1054/MAX(J$2:J1054)-1</f>
        <v>0</v>
      </c>
    </row>
    <row r="1055" spans="1:12" x14ac:dyDescent="0.25">
      <c r="A1055" s="1">
        <v>45307</v>
      </c>
      <c r="B1055" s="9">
        <v>271.58</v>
      </c>
      <c r="C1055" s="9">
        <f>AVERAGE(B1006:B1055)</f>
        <v>259.25539999999995</v>
      </c>
      <c r="D1055" s="9">
        <f>AVERAGE(B856:B1055)</f>
        <v>254.65840000000011</v>
      </c>
      <c r="E1055" s="7">
        <f>IF(B1054=0,0,(B1055-B1054)/B1054)</f>
        <v>3.4361721780898093E-3</v>
      </c>
      <c r="F1055">
        <f>IF(C1055&gt;D1055,1,0)</f>
        <v>1</v>
      </c>
      <c r="G1055" t="str">
        <f>IF(F1055&gt;F1054,"BUY",IF(F1055&lt;F1054,"SELL","HOLD"))</f>
        <v>HOLD</v>
      </c>
      <c r="H1055" s="7">
        <f>F1054*E1055</f>
        <v>3.4361721780898093E-3</v>
      </c>
      <c r="I1055" s="12">
        <f>I1054*(1+E1055)</f>
        <v>1.5314949529126498</v>
      </c>
      <c r="J1055" s="12">
        <f>J1054*(1+H1055)</f>
        <v>1.6331439203000768</v>
      </c>
      <c r="K1055" s="7">
        <f>I1055/MAX(I$2:I1055)-1</f>
        <v>0</v>
      </c>
      <c r="L1055" s="7">
        <f>J1055/MAX(J$2:J1055)-1</f>
        <v>0</v>
      </c>
    </row>
    <row r="1056" spans="1:12" x14ac:dyDescent="0.25">
      <c r="A1056" s="1">
        <v>45308</v>
      </c>
      <c r="B1056" s="9">
        <v>270.3</v>
      </c>
      <c r="C1056" s="9">
        <f>AVERAGE(B1007:B1056)</f>
        <v>259.56739999999996</v>
      </c>
      <c r="D1056" s="9">
        <f>AVERAGE(B857:B1056)</f>
        <v>254.78450000000012</v>
      </c>
      <c r="E1056" s="7">
        <f>IF(B1055=0,0,(B1056-B1055)/B1055)</f>
        <v>-4.7131600265114251E-3</v>
      </c>
      <c r="F1056">
        <f>IF(C1056&gt;D1056,1,0)</f>
        <v>1</v>
      </c>
      <c r="G1056" t="str">
        <f>IF(F1056&gt;F1055,"BUY",IF(F1056&lt;F1055,"SELL","HOLD"))</f>
        <v>HOLD</v>
      </c>
      <c r="H1056" s="7">
        <f>F1055*E1056</f>
        <v>-4.7131600265114251E-3</v>
      </c>
      <c r="I1056" s="12">
        <f>I1055*(1+E1056)</f>
        <v>1.5242767721197779</v>
      </c>
      <c r="J1056" s="12">
        <f>J1055*(1+H1056)</f>
        <v>1.6254466516573782</v>
      </c>
      <c r="K1056" s="7">
        <f>I1056/MAX(I$2:I1056)-1</f>
        <v>-4.7131600265114537E-3</v>
      </c>
      <c r="L1056" s="7">
        <f>J1056/MAX(J$2:J1056)-1</f>
        <v>-4.7131600265114537E-3</v>
      </c>
    </row>
    <row r="1057" spans="1:12" x14ac:dyDescent="0.25">
      <c r="A1057" s="1">
        <v>45309</v>
      </c>
      <c r="B1057" s="9">
        <v>268.7</v>
      </c>
      <c r="C1057" s="9">
        <f>AVERAGE(B1008:B1057)</f>
        <v>259.82139999999998</v>
      </c>
      <c r="D1057" s="9">
        <f>AVERAGE(B858:B1057)</f>
        <v>254.91000000000011</v>
      </c>
      <c r="E1057" s="7">
        <f>IF(B1056=0,0,(B1057-B1056)/B1056)</f>
        <v>-5.9193488716242056E-3</v>
      </c>
      <c r="F1057">
        <f>IF(C1057&gt;D1057,1,0)</f>
        <v>1</v>
      </c>
      <c r="G1057" t="str">
        <f>IF(F1057&gt;F1056,"BUY",IF(F1057&lt;F1056,"SELL","HOLD"))</f>
        <v>HOLD</v>
      </c>
      <c r="H1057" s="7">
        <f>F1056*E1057</f>
        <v>-5.9193488716242056E-3</v>
      </c>
      <c r="I1057" s="12">
        <f>I1056*(1+E1057)</f>
        <v>1.5152540461286876</v>
      </c>
      <c r="J1057" s="12">
        <f>J1056*(1+H1057)</f>
        <v>1.6158250658540048</v>
      </c>
      <c r="K1057" s="7">
        <f>I1057/MAX(I$2:I1057)-1</f>
        <v>-1.0604610059650965E-2</v>
      </c>
      <c r="L1057" s="7">
        <f>J1057/MAX(J$2:J1057)-1</f>
        <v>-1.0604610059650965E-2</v>
      </c>
    </row>
    <row r="1058" spans="1:12" x14ac:dyDescent="0.25">
      <c r="A1058" s="1">
        <v>45310</v>
      </c>
      <c r="B1058" s="9">
        <v>268.83999999999997</v>
      </c>
      <c r="C1058" s="9">
        <f>AVERAGE(B1009:B1058)</f>
        <v>260.02619999999996</v>
      </c>
      <c r="D1058" s="9">
        <f>AVERAGE(B859:B1058)</f>
        <v>255.04740000000004</v>
      </c>
      <c r="E1058" s="7">
        <f>IF(B1057=0,0,(B1058-B1057)/B1057)</f>
        <v>5.210271678451298E-4</v>
      </c>
      <c r="F1058">
        <f>IF(C1058&gt;D1058,1,0)</f>
        <v>1</v>
      </c>
      <c r="G1058" t="str">
        <f>IF(F1058&gt;F1057,"BUY",IF(F1058&lt;F1057,"SELL","HOLD"))</f>
        <v>HOLD</v>
      </c>
      <c r="H1058" s="7">
        <f>F1057*E1058</f>
        <v>5.210271678451298E-4</v>
      </c>
      <c r="I1058" s="12">
        <f>I1057*(1+E1058)</f>
        <v>1.5160435346529078</v>
      </c>
      <c r="J1058" s="12">
        <f>J1057*(1+H1058)</f>
        <v>1.6166669546117998</v>
      </c>
      <c r="K1058" s="7">
        <f>I1058/MAX(I$2:I1058)-1</f>
        <v>-1.0089108181751461E-2</v>
      </c>
      <c r="L1058" s="7">
        <f>J1058/MAX(J$2:J1058)-1</f>
        <v>-1.0089108181751349E-2</v>
      </c>
    </row>
    <row r="1059" spans="1:12" x14ac:dyDescent="0.25">
      <c r="A1059" s="1">
        <v>45313</v>
      </c>
      <c r="B1059" s="9">
        <v>272.20999999999998</v>
      </c>
      <c r="C1059" s="9">
        <f>AVERAGE(B1010:B1059)</f>
        <v>260.29219999999998</v>
      </c>
      <c r="D1059" s="9">
        <f>AVERAGE(B860:B1059)</f>
        <v>255.19390000000007</v>
      </c>
      <c r="E1059" s="7">
        <f>IF(B1058=0,0,(B1059-B1058)/B1058)</f>
        <v>1.2535337003422128E-2</v>
      </c>
      <c r="F1059">
        <f>IF(C1059&gt;D1059,1,0)</f>
        <v>1</v>
      </c>
      <c r="G1059" t="str">
        <f>IF(F1059&gt;F1058,"BUY",IF(F1059&lt;F1058,"SELL","HOLD"))</f>
        <v>HOLD</v>
      </c>
      <c r="H1059" s="7">
        <f>F1058*E1059</f>
        <v>1.2535337003422128E-2</v>
      </c>
      <c r="I1059" s="12">
        <f>I1058*(1+E1059)</f>
        <v>1.5350476512716411</v>
      </c>
      <c r="J1059" s="12">
        <f>J1058*(1+H1059)</f>
        <v>1.6369324197101547</v>
      </c>
      <c r="K1059" s="7">
        <f>I1059/MAX(I$2:I1059)-1</f>
        <v>0</v>
      </c>
      <c r="L1059" s="7">
        <f>J1059/MAX(J$2:J1059)-1</f>
        <v>0</v>
      </c>
    </row>
    <row r="1060" spans="1:12" x14ac:dyDescent="0.25">
      <c r="A1060" s="1">
        <v>45314</v>
      </c>
      <c r="B1060" s="9">
        <v>273.92</v>
      </c>
      <c r="C1060" s="9">
        <f>AVERAGE(B1011:B1060)</f>
        <v>260.5924</v>
      </c>
      <c r="D1060" s="9">
        <f>AVERAGE(B861:B1060)</f>
        <v>255.35600000000005</v>
      </c>
      <c r="E1060" s="7">
        <f>IF(B1059=0,0,(B1060-B1059)/B1059)</f>
        <v>6.2819146982110744E-3</v>
      </c>
      <c r="F1060">
        <f>IF(C1060&gt;D1060,1,0)</f>
        <v>1</v>
      </c>
      <c r="G1060" t="str">
        <f>IF(F1060&gt;F1059,"BUY",IF(F1060&lt;F1059,"SELL","HOLD"))</f>
        <v>HOLD</v>
      </c>
      <c r="H1060" s="7">
        <f>F1059*E1060</f>
        <v>6.2819146982110744E-3</v>
      </c>
      <c r="I1060" s="12">
        <f>I1059*(1+E1060)</f>
        <v>1.5446906896746189</v>
      </c>
      <c r="J1060" s="12">
        <f>J1059*(1+H1060)</f>
        <v>1.6472154895375102</v>
      </c>
      <c r="K1060" s="7">
        <f>I1060/MAX(I$2:I1060)-1</f>
        <v>0</v>
      </c>
      <c r="L1060" s="7">
        <f>J1060/MAX(J$2:J1060)-1</f>
        <v>0</v>
      </c>
    </row>
    <row r="1061" spans="1:12" x14ac:dyDescent="0.25">
      <c r="A1061" s="1">
        <v>45315</v>
      </c>
      <c r="B1061" s="9">
        <v>273.11</v>
      </c>
      <c r="C1061" s="9">
        <f>AVERAGE(B1012:B1061)</f>
        <v>260.89799999999997</v>
      </c>
      <c r="D1061" s="9">
        <f>AVERAGE(B862:B1061)</f>
        <v>255.50395000000003</v>
      </c>
      <c r="E1061" s="7">
        <f>IF(B1060=0,0,(B1061-B1060)/B1060)</f>
        <v>-2.9570677570093539E-3</v>
      </c>
      <c r="F1061">
        <f>IF(C1061&gt;D1061,1,0)</f>
        <v>1</v>
      </c>
      <c r="G1061" t="str">
        <f>IF(F1061&gt;F1060,"BUY",IF(F1061&lt;F1060,"SELL","HOLD"))</f>
        <v>HOLD</v>
      </c>
      <c r="H1061" s="7">
        <f>F1060*E1061</f>
        <v>-2.9570677570093539E-3</v>
      </c>
      <c r="I1061" s="12">
        <f>I1060*(1+E1061)</f>
        <v>1.5401229346416296</v>
      </c>
      <c r="J1061" s="12">
        <f>J1060*(1+H1061)</f>
        <v>1.6423445617245525</v>
      </c>
      <c r="K1061" s="7">
        <f>I1061/MAX(I$2:I1061)-1</f>
        <v>-2.957067757009324E-3</v>
      </c>
      <c r="L1061" s="7">
        <f>J1061/MAX(J$2:J1061)-1</f>
        <v>-2.957067757009324E-3</v>
      </c>
    </row>
    <row r="1062" spans="1:12" x14ac:dyDescent="0.25">
      <c r="A1062" s="1">
        <v>45316</v>
      </c>
      <c r="B1062" s="9">
        <v>275.44</v>
      </c>
      <c r="C1062" s="9">
        <f>AVERAGE(B1013:B1062)</f>
        <v>261.22860000000003</v>
      </c>
      <c r="D1062" s="9">
        <f>AVERAGE(B863:B1062)</f>
        <v>255.65955000000008</v>
      </c>
      <c r="E1062" s="7">
        <f>IF(B1061=0,0,(B1062-B1061)/B1061)</f>
        <v>8.531360990077199E-3</v>
      </c>
      <c r="F1062">
        <f>IF(C1062&gt;D1062,1,0)</f>
        <v>1</v>
      </c>
      <c r="G1062" t="str">
        <f>IF(F1062&gt;F1061,"BUY",IF(F1062&lt;F1061,"SELL","HOLD"))</f>
        <v>HOLD</v>
      </c>
      <c r="H1062" s="7">
        <f>F1061*E1062</f>
        <v>8.531360990077199E-3</v>
      </c>
      <c r="I1062" s="12">
        <f>I1061*(1+E1062)</f>
        <v>1.5532622793661546</v>
      </c>
      <c r="J1062" s="12">
        <f>J1061*(1+H1062)</f>
        <v>1.6563559960507148</v>
      </c>
      <c r="K1062" s="7">
        <f>I1062/MAX(I$2:I1062)-1</f>
        <v>0</v>
      </c>
      <c r="L1062" s="7">
        <f>J1062/MAX(J$2:J1062)-1</f>
        <v>0</v>
      </c>
    </row>
    <row r="1063" spans="1:12" x14ac:dyDescent="0.25">
      <c r="A1063" s="1">
        <v>45317</v>
      </c>
      <c r="B1063" s="9">
        <v>267.82</v>
      </c>
      <c r="C1063" s="9">
        <f>AVERAGE(B1014:B1063)</f>
        <v>261.40679999999998</v>
      </c>
      <c r="D1063" s="9">
        <f>AVERAGE(B864:B1063)</f>
        <v>255.7983000000001</v>
      </c>
      <c r="E1063" s="7">
        <f>IF(B1062=0,0,(B1063-B1062)/B1062)</f>
        <v>-2.7664827185593977E-2</v>
      </c>
      <c r="F1063">
        <f>IF(C1063&gt;D1063,1,0)</f>
        <v>1</v>
      </c>
      <c r="G1063" t="str">
        <f>IF(F1063&gt;F1062,"BUY",IF(F1063&lt;F1062,"SELL","HOLD"))</f>
        <v>HOLD</v>
      </c>
      <c r="H1063" s="7">
        <f>F1062*E1063</f>
        <v>-2.7664827185593977E-2</v>
      </c>
      <c r="I1063" s="12">
        <f>I1062*(1+E1063)</f>
        <v>1.5102915468335882</v>
      </c>
      <c r="J1063" s="12">
        <f>J1062*(1+H1063)</f>
        <v>1.6105331936621494</v>
      </c>
      <c r="K1063" s="7">
        <f>I1063/MAX(I$2:I1063)-1</f>
        <v>-2.7664827185593932E-2</v>
      </c>
      <c r="L1063" s="7">
        <f>J1063/MAX(J$2:J1063)-1</f>
        <v>-2.7664827185593932E-2</v>
      </c>
    </row>
    <row r="1064" spans="1:12" x14ac:dyDescent="0.25">
      <c r="A1064" s="1">
        <v>45320</v>
      </c>
      <c r="B1064" s="9">
        <v>271.10000000000002</v>
      </c>
      <c r="C1064" s="9">
        <f>AVERAGE(B1015:B1064)</f>
        <v>261.65060000000005</v>
      </c>
      <c r="D1064" s="9">
        <f>AVERAGE(B865:B1064)</f>
        <v>255.93020000000007</v>
      </c>
      <c r="E1064" s="7">
        <f>IF(B1063=0,0,(B1064-B1063)/B1063)</f>
        <v>1.2247031588380365E-2</v>
      </c>
      <c r="F1064">
        <f>IF(C1064&gt;D1064,1,0)</f>
        <v>1</v>
      </c>
      <c r="G1064" t="str">
        <f>IF(F1064&gt;F1063,"BUY",IF(F1064&lt;F1063,"SELL","HOLD"))</f>
        <v>HOLD</v>
      </c>
      <c r="H1064" s="7">
        <f>F1063*E1064</f>
        <v>1.2247031588380365E-2</v>
      </c>
      <c r="I1064" s="12">
        <f>I1063*(1+E1064)</f>
        <v>1.5287881351153232</v>
      </c>
      <c r="J1064" s="12">
        <f>J1063*(1+H1064)</f>
        <v>1.630257444559065</v>
      </c>
      <c r="K1064" s="7">
        <f>I1064/MAX(I$2:I1064)-1</f>
        <v>-1.5756607609642481E-2</v>
      </c>
      <c r="L1064" s="7">
        <f>J1064/MAX(J$2:J1064)-1</f>
        <v>-1.5756607609642592E-2</v>
      </c>
    </row>
    <row r="1065" spans="1:12" x14ac:dyDescent="0.25">
      <c r="A1065" s="1">
        <v>45321</v>
      </c>
      <c r="B1065" s="9">
        <v>266.60000000000002</v>
      </c>
      <c r="C1065" s="9">
        <f>AVERAGE(B1016:B1065)</f>
        <v>261.83380000000005</v>
      </c>
      <c r="D1065" s="9">
        <f>AVERAGE(B866:B1065)</f>
        <v>256.01225000000005</v>
      </c>
      <c r="E1065" s="7">
        <f>IF(B1064=0,0,(B1065-B1064)/B1064)</f>
        <v>-1.6599040944300994E-2</v>
      </c>
      <c r="F1065">
        <f>IF(C1065&gt;D1065,1,0)</f>
        <v>1</v>
      </c>
      <c r="G1065" t="str">
        <f>IF(F1065&gt;F1064,"BUY",IF(F1065&lt;F1064,"SELL","HOLD"))</f>
        <v>HOLD</v>
      </c>
      <c r="H1065" s="7">
        <f>F1064*E1065</f>
        <v>-1.6599040944300994E-2</v>
      </c>
      <c r="I1065" s="12">
        <f>I1064*(1+E1065)</f>
        <v>1.5034117182653823</v>
      </c>
      <c r="J1065" s="12">
        <f>J1064*(1+H1065)</f>
        <v>1.6031967344870774</v>
      </c>
      <c r="K1065" s="7">
        <f>I1065/MAX(I$2:I1065)-1</f>
        <v>-3.209410397908774E-2</v>
      </c>
      <c r="L1065" s="7">
        <f>J1065/MAX(J$2:J1065)-1</f>
        <v>-3.2094103979087962E-2</v>
      </c>
    </row>
    <row r="1066" spans="1:12" x14ac:dyDescent="0.25">
      <c r="A1066" s="1">
        <v>45322</v>
      </c>
      <c r="B1066" s="9">
        <v>265.85000000000002</v>
      </c>
      <c r="C1066" s="9">
        <f>AVERAGE(B1017:B1066)</f>
        <v>261.97260000000006</v>
      </c>
      <c r="D1066" s="9">
        <f>AVERAGE(B867:B1066)</f>
        <v>256.0988000000001</v>
      </c>
      <c r="E1066" s="7">
        <f>IF(B1065=0,0,(B1066-B1065)/B1065)</f>
        <v>-2.8132033008252061E-3</v>
      </c>
      <c r="F1066">
        <f>IF(C1066&gt;D1066,1,0)</f>
        <v>1</v>
      </c>
      <c r="G1066" t="str">
        <f>IF(F1066&gt;F1065,"BUY",IF(F1066&lt;F1065,"SELL","HOLD"))</f>
        <v>HOLD</v>
      </c>
      <c r="H1066" s="7">
        <f>F1065*E1066</f>
        <v>-2.8132033008252061E-3</v>
      </c>
      <c r="I1066" s="12">
        <f>I1065*(1+E1066)</f>
        <v>1.4991823154570587</v>
      </c>
      <c r="J1066" s="12">
        <f>J1065*(1+H1066)</f>
        <v>1.5986866161417461</v>
      </c>
      <c r="K1066" s="7">
        <f>I1066/MAX(I$2:I1066)-1</f>
        <v>-3.4817020040662117E-2</v>
      </c>
      <c r="L1066" s="7">
        <f>J1066/MAX(J$2:J1066)-1</f>
        <v>-3.4817020040662228E-2</v>
      </c>
    </row>
    <row r="1067" spans="1:12" x14ac:dyDescent="0.25">
      <c r="A1067" s="1">
        <v>45323</v>
      </c>
      <c r="B1067" s="9">
        <v>263.08999999999997</v>
      </c>
      <c r="C1067" s="9">
        <f>AVERAGE(B1018:B1067)</f>
        <v>262.05620000000005</v>
      </c>
      <c r="D1067" s="9">
        <f>AVERAGE(B868:B1067)</f>
        <v>256.17630000000003</v>
      </c>
      <c r="E1067" s="7">
        <f>IF(B1066=0,0,(B1067-B1066)/B1066)</f>
        <v>-1.0381794244875108E-2</v>
      </c>
      <c r="F1067">
        <f>IF(C1067&gt;D1067,1,0)</f>
        <v>1</v>
      </c>
      <c r="G1067" t="str">
        <f>IF(F1067&gt;F1066,"BUY",IF(F1067&lt;F1066,"SELL","HOLD"))</f>
        <v>HOLD</v>
      </c>
      <c r="H1067" s="7">
        <f>F1066*E1067</f>
        <v>-1.0381794244875108E-2</v>
      </c>
      <c r="I1067" s="12">
        <f>I1066*(1+E1067)</f>
        <v>1.4836181131224282</v>
      </c>
      <c r="J1067" s="12">
        <f>J1066*(1+H1067)</f>
        <v>1.5820893806309269</v>
      </c>
      <c r="K1067" s="7">
        <f>I1067/MAX(I$2:I1067)-1</f>
        <v>-4.4837351147255289E-2</v>
      </c>
      <c r="L1067" s="7">
        <f>J1067/MAX(J$2:J1067)-1</f>
        <v>-4.48373511472554E-2</v>
      </c>
    </row>
    <row r="1068" spans="1:12" x14ac:dyDescent="0.25">
      <c r="A1068" s="1">
        <v>45324</v>
      </c>
      <c r="B1068" s="9">
        <v>259.89</v>
      </c>
      <c r="C1068" s="9">
        <f>AVERAGE(B1019:B1068)</f>
        <v>262.10320000000002</v>
      </c>
      <c r="D1068" s="9">
        <f>AVERAGE(B869:B1068)</f>
        <v>256.23255000000006</v>
      </c>
      <c r="E1068" s="7">
        <f>IF(B1067=0,0,(B1068-B1067)/B1067)</f>
        <v>-1.2163138089627082E-2</v>
      </c>
      <c r="F1068">
        <f>IF(C1068&gt;D1068,1,0)</f>
        <v>1</v>
      </c>
      <c r="G1068" t="str">
        <f>IF(F1068&gt;F1067,"BUY",IF(F1068&lt;F1067,"SELL","HOLD"))</f>
        <v>HOLD</v>
      </c>
      <c r="H1068" s="7">
        <f>F1067*E1068</f>
        <v>-1.2163138089627082E-2</v>
      </c>
      <c r="I1068" s="12">
        <f>I1067*(1+E1068)</f>
        <v>1.4655726611402482</v>
      </c>
      <c r="J1068" s="12">
        <f>J1067*(1+H1068)</f>
        <v>1.5628462090241804</v>
      </c>
      <c r="K1068" s="7">
        <f>I1068/MAX(I$2:I1068)-1</f>
        <v>-5.6455126343305184E-2</v>
      </c>
      <c r="L1068" s="7">
        <f>J1068/MAX(J$2:J1068)-1</f>
        <v>-5.6455126343305295E-2</v>
      </c>
    </row>
    <row r="1069" spans="1:12" x14ac:dyDescent="0.25">
      <c r="A1069" s="1">
        <v>45327</v>
      </c>
      <c r="B1069" s="9">
        <v>263.12</v>
      </c>
      <c r="C1069" s="9">
        <f>AVERAGE(B1020:B1069)</f>
        <v>262.23360000000002</v>
      </c>
      <c r="D1069" s="9">
        <f>AVERAGE(B870:B1069)</f>
        <v>256.29900000000009</v>
      </c>
      <c r="E1069" s="7">
        <f>IF(B1068=0,0,(B1069-B1068)/B1068)</f>
        <v>1.2428335064835193E-2</v>
      </c>
      <c r="F1069">
        <f>IF(C1069&gt;D1069,1,0)</f>
        <v>1</v>
      </c>
      <c r="G1069" t="str">
        <f>IF(F1069&gt;F1068,"BUY",IF(F1069&lt;F1068,"SELL","HOLD"))</f>
        <v>HOLD</v>
      </c>
      <c r="H1069" s="7">
        <f>F1068*E1069</f>
        <v>1.2428335064835193E-2</v>
      </c>
      <c r="I1069" s="12">
        <f>I1068*(1+E1069)</f>
        <v>1.4837872892347612</v>
      </c>
      <c r="J1069" s="12">
        <f>J1068*(1+H1069)</f>
        <v>1.5822697853647403</v>
      </c>
      <c r="K1069" s="7">
        <f>I1069/MAX(I$2:I1069)-1</f>
        <v>-4.4728434504792247E-2</v>
      </c>
      <c r="L1069" s="7">
        <f>J1069/MAX(J$2:J1069)-1</f>
        <v>-4.4728434504792358E-2</v>
      </c>
    </row>
    <row r="1070" spans="1:12" x14ac:dyDescent="0.25">
      <c r="A1070" s="1">
        <v>45328</v>
      </c>
      <c r="B1070" s="9">
        <v>262.10000000000002</v>
      </c>
      <c r="C1070" s="9">
        <f>AVERAGE(B1021:B1070)</f>
        <v>262.35400000000004</v>
      </c>
      <c r="D1070" s="9">
        <f>AVERAGE(B871:B1070)</f>
        <v>256.34945000000005</v>
      </c>
      <c r="E1070" s="7">
        <f>IF(B1069=0,0,(B1070-B1069)/B1069)</f>
        <v>-3.8765582243842421E-3</v>
      </c>
      <c r="F1070">
        <f>IF(C1070&gt;D1070,1,0)</f>
        <v>1</v>
      </c>
      <c r="G1070" t="str">
        <f>IF(F1070&gt;F1069,"BUY",IF(F1070&lt;F1069,"SELL","HOLD"))</f>
        <v>HOLD</v>
      </c>
      <c r="H1070" s="7">
        <f>F1069*E1070</f>
        <v>-3.8765582243842421E-3</v>
      </c>
      <c r="I1070" s="12">
        <f>I1069*(1+E1070)</f>
        <v>1.4780353014154415</v>
      </c>
      <c r="J1070" s="12">
        <f>J1069*(1+H1070)</f>
        <v>1.5761360244150899</v>
      </c>
      <c r="K1070" s="7">
        <f>I1070/MAX(I$2:I1070)-1</f>
        <v>-4.8431600348532999E-2</v>
      </c>
      <c r="L1070" s="7">
        <f>J1070/MAX(J$2:J1070)-1</f>
        <v>-4.8431600348533221E-2</v>
      </c>
    </row>
    <row r="1071" spans="1:12" x14ac:dyDescent="0.25">
      <c r="A1071" s="1">
        <v>45329</v>
      </c>
      <c r="B1071" s="9">
        <v>263.22000000000003</v>
      </c>
      <c r="C1071" s="9">
        <f>AVERAGE(B1022:B1071)</f>
        <v>262.46900000000005</v>
      </c>
      <c r="D1071" s="9">
        <f>AVERAGE(B872:B1071)</f>
        <v>256.37410000000011</v>
      </c>
      <c r="E1071" s="7">
        <f>IF(B1070=0,0,(B1071-B1070)/B1070)</f>
        <v>4.2731781762686168E-3</v>
      </c>
      <c r="F1071">
        <f>IF(C1071&gt;D1071,1,0)</f>
        <v>1</v>
      </c>
      <c r="G1071" t="str">
        <f>IF(F1071&gt;F1070,"BUY",IF(F1071&lt;F1070,"SELL","HOLD"))</f>
        <v>HOLD</v>
      </c>
      <c r="H1071" s="7">
        <f>F1070*E1071</f>
        <v>4.2731781762686168E-3</v>
      </c>
      <c r="I1071" s="12">
        <f>I1070*(1+E1071)</f>
        <v>1.4843512096092046</v>
      </c>
      <c r="J1071" s="12">
        <f>J1070*(1+H1071)</f>
        <v>1.5828711344774513</v>
      </c>
      <c r="K1071" s="7">
        <f>I1071/MAX(I$2:I1071)-1</f>
        <v>-4.4365379029915442E-2</v>
      </c>
      <c r="L1071" s="7">
        <f>J1071/MAX(J$2:J1071)-1</f>
        <v>-4.4365379029915664E-2</v>
      </c>
    </row>
    <row r="1072" spans="1:12" x14ac:dyDescent="0.25">
      <c r="A1072" s="1">
        <v>45330</v>
      </c>
      <c r="B1072" s="9">
        <v>263.31</v>
      </c>
      <c r="C1072" s="9">
        <f>AVERAGE(B1023:B1072)</f>
        <v>262.55700000000002</v>
      </c>
      <c r="D1072" s="9">
        <f>AVERAGE(B873:B1072)</f>
        <v>256.40090000000009</v>
      </c>
      <c r="E1072" s="7">
        <f>IF(B1071=0,0,(B1072-B1071)/B1071)</f>
        <v>3.4191930704344269E-4</v>
      </c>
      <c r="F1072">
        <f>IF(C1072&gt;D1072,1,0)</f>
        <v>1</v>
      </c>
      <c r="G1072" t="str">
        <f>IF(F1072&gt;F1071,"BUY",IF(F1072&lt;F1071,"SELL","HOLD"))</f>
        <v>HOLD</v>
      </c>
      <c r="H1072" s="7">
        <f>F1071*E1072</f>
        <v>3.4191930704344269E-4</v>
      </c>
      <c r="I1072" s="12">
        <f>I1071*(1+E1072)</f>
        <v>1.4848587379462035</v>
      </c>
      <c r="J1072" s="12">
        <f>J1071*(1+H1072)</f>
        <v>1.5834123486788911</v>
      </c>
      <c r="K1072" s="7">
        <f>I1072/MAX(I$2:I1072)-1</f>
        <v>-4.4038629102526539E-2</v>
      </c>
      <c r="L1072" s="7">
        <f>J1072/MAX(J$2:J1072)-1</f>
        <v>-4.4038629102526761E-2</v>
      </c>
    </row>
    <row r="1073" spans="1:12" x14ac:dyDescent="0.25">
      <c r="A1073" s="1">
        <v>45331</v>
      </c>
      <c r="B1073" s="9">
        <v>264.77</v>
      </c>
      <c r="C1073" s="9">
        <f>AVERAGE(B1024:B1073)</f>
        <v>262.69760000000008</v>
      </c>
      <c r="D1073" s="9">
        <f>AVERAGE(B874:B1073)</f>
        <v>256.44630000000006</v>
      </c>
      <c r="E1073" s="7">
        <f>IF(B1072=0,0,(B1073-B1072)/B1072)</f>
        <v>5.5447951084272515E-3</v>
      </c>
      <c r="F1073">
        <f>IF(C1073&gt;D1073,1,0)</f>
        <v>1</v>
      </c>
      <c r="G1073" t="str">
        <f>IF(F1073&gt;F1072,"BUY",IF(F1073&lt;F1072,"SELL","HOLD"))</f>
        <v>HOLD</v>
      </c>
      <c r="H1073" s="7">
        <f>F1072*E1073</f>
        <v>5.5447951084272515E-3</v>
      </c>
      <c r="I1073" s="12">
        <f>I1072*(1+E1073)</f>
        <v>1.4930919754130731</v>
      </c>
      <c r="J1073" s="12">
        <f>J1072*(1+H1073)</f>
        <v>1.5921920457244692</v>
      </c>
      <c r="K1073" s="7">
        <f>I1073/MAX(I$2:I1073)-1</f>
        <v>-3.8738019169328841E-2</v>
      </c>
      <c r="L1073" s="7">
        <f>J1073/MAX(J$2:J1073)-1</f>
        <v>-3.8738019169329063E-2</v>
      </c>
    </row>
    <row r="1074" spans="1:12" x14ac:dyDescent="0.25">
      <c r="A1074" s="1">
        <v>45334</v>
      </c>
      <c r="B1074" s="9">
        <v>265.19</v>
      </c>
      <c r="C1074" s="9">
        <f>AVERAGE(B1025:B1074)</f>
        <v>262.84180000000003</v>
      </c>
      <c r="D1074" s="9">
        <f>AVERAGE(B875:B1074)</f>
        <v>256.51400000000007</v>
      </c>
      <c r="E1074" s="7">
        <f>IF(B1073=0,0,(B1074-B1073)/B1073)</f>
        <v>1.5862824338105372E-3</v>
      </c>
      <c r="F1074">
        <f>IF(C1074&gt;D1074,1,0)</f>
        <v>1</v>
      </c>
      <c r="G1074" t="str">
        <f>IF(F1074&gt;F1073,"BUY",IF(F1074&lt;F1073,"SELL","HOLD"))</f>
        <v>HOLD</v>
      </c>
      <c r="H1074" s="7">
        <f>F1073*E1074</f>
        <v>1.5862824338105372E-3</v>
      </c>
      <c r="I1074" s="12">
        <f>I1073*(1+E1074)</f>
        <v>1.4954604409857342</v>
      </c>
      <c r="J1074" s="12">
        <f>J1073*(1+H1074)</f>
        <v>1.5947177119978546</v>
      </c>
      <c r="K1074" s="7">
        <f>I1074/MAX(I$2:I1074)-1</f>
        <v>-3.7213186174847368E-2</v>
      </c>
      <c r="L1074" s="7">
        <f>J1074/MAX(J$2:J1074)-1</f>
        <v>-3.7213186174847479E-2</v>
      </c>
    </row>
    <row r="1075" spans="1:12" x14ac:dyDescent="0.25">
      <c r="A1075" s="1">
        <v>45335</v>
      </c>
      <c r="B1075" s="9">
        <v>262</v>
      </c>
      <c r="C1075" s="9">
        <f>AVERAGE(B1026:B1075)</f>
        <v>262.90360000000004</v>
      </c>
      <c r="D1075" s="9">
        <f>AVERAGE(B876:B1075)</f>
        <v>256.57575000000008</v>
      </c>
      <c r="E1075" s="7">
        <f>IF(B1074=0,0,(B1075-B1074)/B1074)</f>
        <v>-1.2029111203288201E-2</v>
      </c>
      <c r="F1075">
        <f>IF(C1075&gt;D1075,1,0)</f>
        <v>1</v>
      </c>
      <c r="G1075" t="str">
        <f>IF(F1075&gt;F1074,"BUY",IF(F1075&lt;F1074,"SELL","HOLD"))</f>
        <v>HOLD</v>
      </c>
      <c r="H1075" s="7">
        <f>F1074*E1075</f>
        <v>-1.2029111203288201E-2</v>
      </c>
      <c r="I1075" s="12">
        <f>I1074*(1+E1075)</f>
        <v>1.4774713810409983</v>
      </c>
      <c r="J1075" s="12">
        <f>J1074*(1+H1075)</f>
        <v>1.5755346753023791</v>
      </c>
      <c r="K1075" s="7">
        <f>I1075/MAX(I$2:I1075)-1</f>
        <v>-4.8794655823409694E-2</v>
      </c>
      <c r="L1075" s="7">
        <f>J1075/MAX(J$2:J1075)-1</f>
        <v>-4.8794655823409805E-2</v>
      </c>
    </row>
    <row r="1076" spans="1:12" x14ac:dyDescent="0.25">
      <c r="A1076" s="1">
        <v>45336</v>
      </c>
      <c r="B1076" s="9">
        <v>264.82</v>
      </c>
      <c r="C1076" s="9">
        <f>AVERAGE(B1027:B1076)</f>
        <v>263.02179999999998</v>
      </c>
      <c r="D1076" s="9">
        <f>AVERAGE(B877:B1076)</f>
        <v>256.6511000000001</v>
      </c>
      <c r="E1076" s="7">
        <f>IF(B1075=0,0,(B1076-B1075)/B1075)</f>
        <v>1.0763358778625928E-2</v>
      </c>
      <c r="F1076">
        <f>IF(C1076&gt;D1076,1,0)</f>
        <v>1</v>
      </c>
      <c r="G1076" t="str">
        <f>IF(F1076&gt;F1075,"BUY",IF(F1076&lt;F1075,"SELL","HOLD"))</f>
        <v>HOLD</v>
      </c>
      <c r="H1076" s="7">
        <f>F1075*E1076</f>
        <v>1.0763358778625928E-2</v>
      </c>
      <c r="I1076" s="12">
        <f>I1075*(1+E1076)</f>
        <v>1.4933739356002946</v>
      </c>
      <c r="J1076" s="12">
        <f>J1075*(1+H1076)</f>
        <v>1.5924927202808246</v>
      </c>
      <c r="K1076" s="7">
        <f>I1076/MAX(I$2:I1076)-1</f>
        <v>-3.8556491431890549E-2</v>
      </c>
      <c r="L1076" s="7">
        <f>J1076/MAX(J$2:J1076)-1</f>
        <v>-3.8556491431890771E-2</v>
      </c>
    </row>
    <row r="1077" spans="1:12" x14ac:dyDescent="0.25">
      <c r="A1077" s="1">
        <v>45337</v>
      </c>
      <c r="B1077" s="9">
        <v>263.72000000000003</v>
      </c>
      <c r="C1077" s="9">
        <f>AVERAGE(B1028:B1077)</f>
        <v>263.11800000000005</v>
      </c>
      <c r="D1077" s="9">
        <f>AVERAGE(B878:B1077)</f>
        <v>256.69305000000014</v>
      </c>
      <c r="E1077" s="7">
        <f>IF(B1076=0,0,(B1077-B1076)/B1076)</f>
        <v>-4.1537648213879836E-3</v>
      </c>
      <c r="F1077">
        <f>IF(C1077&gt;D1077,1,0)</f>
        <v>1</v>
      </c>
      <c r="G1077" t="str">
        <f>IF(F1077&gt;F1076,"BUY",IF(F1077&lt;F1076,"SELL","HOLD"))</f>
        <v>HOLD</v>
      </c>
      <c r="H1077" s="7">
        <f>F1076*E1077</f>
        <v>-4.1537648213879836E-3</v>
      </c>
      <c r="I1077" s="12">
        <f>I1076*(1+E1077)</f>
        <v>1.4871708114814204</v>
      </c>
      <c r="J1077" s="12">
        <f>J1076*(1+H1077)</f>
        <v>1.5858778800410056</v>
      </c>
      <c r="K1077" s="7">
        <f>I1077/MAX(I$2:I1077)-1</f>
        <v>-4.2550101655532635E-2</v>
      </c>
      <c r="L1077" s="7">
        <f>J1077/MAX(J$2:J1077)-1</f>
        <v>-4.2550101655532857E-2</v>
      </c>
    </row>
    <row r="1078" spans="1:12" x14ac:dyDescent="0.25">
      <c r="A1078" s="1">
        <v>45338</v>
      </c>
      <c r="B1078" s="9">
        <v>259.83</v>
      </c>
      <c r="C1078" s="9">
        <f>AVERAGE(B1029:B1078)</f>
        <v>263.13640000000004</v>
      </c>
      <c r="D1078" s="9">
        <f>AVERAGE(B879:B1078)</f>
        <v>256.72250000000014</v>
      </c>
      <c r="E1078" s="7">
        <f>IF(B1077=0,0,(B1078-B1077)/B1077)</f>
        <v>-1.4750492947065231E-2</v>
      </c>
      <c r="F1078">
        <f>IF(C1078&gt;D1078,1,0)</f>
        <v>1</v>
      </c>
      <c r="G1078" t="str">
        <f>IF(F1078&gt;F1077,"BUY",IF(F1078&lt;F1077,"SELL","HOLD"))</f>
        <v>HOLD</v>
      </c>
      <c r="H1078" s="7">
        <f>F1077*E1078</f>
        <v>-1.4750492947065231E-2</v>
      </c>
      <c r="I1078" s="12">
        <f>I1077*(1+E1078)</f>
        <v>1.4652343089155824</v>
      </c>
      <c r="J1078" s="12">
        <f>J1077*(1+H1078)</f>
        <v>1.562485399556554</v>
      </c>
      <c r="K1078" s="7">
        <f>I1078/MAX(I$2:I1078)-1</f>
        <v>-5.6672959628231045E-2</v>
      </c>
      <c r="L1078" s="7">
        <f>J1078/MAX(J$2:J1078)-1</f>
        <v>-5.6672959628231157E-2</v>
      </c>
    </row>
    <row r="1079" spans="1:12" x14ac:dyDescent="0.25">
      <c r="A1079" s="1">
        <v>45341</v>
      </c>
      <c r="B1079" s="9">
        <v>258.92</v>
      </c>
      <c r="C1079" s="9">
        <f>AVERAGE(B1030:B1079)</f>
        <v>263.13659999999999</v>
      </c>
      <c r="D1079" s="9">
        <f>AVERAGE(B880:B1079)</f>
        <v>256.74295000000012</v>
      </c>
      <c r="E1079" s="7">
        <f>IF(B1078=0,0,(B1079-B1078)/B1078)</f>
        <v>-3.5022899588191057E-3</v>
      </c>
      <c r="F1079">
        <f>IF(C1079&gt;D1079,1,0)</f>
        <v>1</v>
      </c>
      <c r="G1079" t="str">
        <f>IF(F1079&gt;F1078,"BUY",IF(F1079&lt;F1078,"SELL","HOLD"))</f>
        <v>HOLD</v>
      </c>
      <c r="H1079" s="7">
        <f>F1078*E1079</f>
        <v>-3.5022899588191057E-3</v>
      </c>
      <c r="I1079" s="12">
        <f>I1078*(1+E1079)</f>
        <v>1.4601026335081502</v>
      </c>
      <c r="J1079" s="12">
        <f>J1078*(1+H1079)</f>
        <v>1.5570131226308856</v>
      </c>
      <c r="K1079" s="7">
        <f>I1079/MAX(I$2:I1079)-1</f>
        <v>-5.9976764449607534E-2</v>
      </c>
      <c r="L1079" s="7">
        <f>J1079/MAX(J$2:J1079)-1</f>
        <v>-5.9976764449607756E-2</v>
      </c>
    </row>
    <row r="1080" spans="1:12" x14ac:dyDescent="0.25">
      <c r="A1080" s="1">
        <v>45342</v>
      </c>
      <c r="B1080" s="9">
        <v>263.01</v>
      </c>
      <c r="C1080" s="9">
        <f>AVERAGE(B1031:B1080)</f>
        <v>263.21859999999998</v>
      </c>
      <c r="D1080" s="9">
        <f>AVERAGE(B881:B1080)</f>
        <v>256.78310000000016</v>
      </c>
      <c r="E1080" s="7">
        <f>IF(B1079=0,0,(B1080-B1079)/B1079)</f>
        <v>1.5796384983778677E-2</v>
      </c>
      <c r="F1080">
        <f>IF(C1080&gt;D1080,1,0)</f>
        <v>1</v>
      </c>
      <c r="G1080" t="str">
        <f>IF(F1080&gt;F1079,"BUY",IF(F1080&lt;F1079,"SELL","HOLD"))</f>
        <v>HOLD</v>
      </c>
      <c r="H1080" s="7">
        <f>F1079*E1080</f>
        <v>1.5796384983778677E-2</v>
      </c>
      <c r="I1080" s="12">
        <f>I1079*(1+E1080)</f>
        <v>1.4831669768228741</v>
      </c>
      <c r="J1080" s="12">
        <f>J1079*(1+H1080)</f>
        <v>1.5816083013407587</v>
      </c>
      <c r="K1080" s="7">
        <f>I1080/MAX(I$2:I1080)-1</f>
        <v>-4.5127795527156289E-2</v>
      </c>
      <c r="L1080" s="7">
        <f>J1080/MAX(J$2:J1080)-1</f>
        <v>-4.51277955271564E-2</v>
      </c>
    </row>
    <row r="1081" spans="1:12" x14ac:dyDescent="0.25">
      <c r="A1081" s="1">
        <v>45343</v>
      </c>
      <c r="B1081" s="9">
        <v>265.45999999999998</v>
      </c>
      <c r="C1081" s="9">
        <f>AVERAGE(B1032:B1081)</f>
        <v>263.39639999999997</v>
      </c>
      <c r="D1081" s="9">
        <f>AVERAGE(B882:B1081)</f>
        <v>256.81625000000008</v>
      </c>
      <c r="E1081" s="7">
        <f>IF(B1080=0,0,(B1081-B1080)/B1080)</f>
        <v>9.3152351621610917E-3</v>
      </c>
      <c r="F1081">
        <f>IF(C1081&gt;D1081,1,0)</f>
        <v>1</v>
      </c>
      <c r="G1081" t="str">
        <f>IF(F1081&gt;F1080,"BUY",IF(F1081&lt;F1080,"SELL","HOLD"))</f>
        <v>HOLD</v>
      </c>
      <c r="H1081" s="7">
        <f>F1080*E1081</f>
        <v>9.3152351621610917E-3</v>
      </c>
      <c r="I1081" s="12">
        <f>I1080*(1+E1081)</f>
        <v>1.4969830259967307</v>
      </c>
      <c r="J1081" s="12">
        <f>J1080*(1+H1081)</f>
        <v>1.5963413546021739</v>
      </c>
      <c r="K1081" s="7">
        <f>I1081/MAX(I$2:I1081)-1</f>
        <v>-3.6232936392680548E-2</v>
      </c>
      <c r="L1081" s="7">
        <f>J1081/MAX(J$2:J1081)-1</f>
        <v>-3.623293639268077E-2</v>
      </c>
    </row>
    <row r="1082" spans="1:12" x14ac:dyDescent="0.25">
      <c r="A1082" s="1">
        <v>45344</v>
      </c>
      <c r="B1082" s="9">
        <v>264.74</v>
      </c>
      <c r="C1082" s="9">
        <f>AVERAGE(B1033:B1082)</f>
        <v>263.56699999999995</v>
      </c>
      <c r="D1082" s="9">
        <f>AVERAGE(B883:B1082)</f>
        <v>256.8454000000001</v>
      </c>
      <c r="E1082" s="7">
        <f>IF(B1081=0,0,(B1082-B1081)/B1081)</f>
        <v>-2.7122730354854612E-3</v>
      </c>
      <c r="F1082">
        <f>IF(C1082&gt;D1082,1,0)</f>
        <v>1</v>
      </c>
      <c r="G1082" t="str">
        <f>IF(F1082&gt;F1081,"BUY",IF(F1082&lt;F1081,"SELL","HOLD"))</f>
        <v>HOLD</v>
      </c>
      <c r="H1082" s="7">
        <f>F1081*E1082</f>
        <v>-2.7122730354854612E-3</v>
      </c>
      <c r="I1082" s="12">
        <f>I1081*(1+E1082)</f>
        <v>1.4929227993007403</v>
      </c>
      <c r="J1082" s="12">
        <f>J1081*(1+H1082)</f>
        <v>1.592011640990656</v>
      </c>
      <c r="K1082" s="7">
        <f>I1082/MAX(I$2:I1082)-1</f>
        <v>-3.8846935811791661E-2</v>
      </c>
      <c r="L1082" s="7">
        <f>J1082/MAX(J$2:J1082)-1</f>
        <v>-3.8846935811791994E-2</v>
      </c>
    </row>
    <row r="1083" spans="1:12" x14ac:dyDescent="0.25">
      <c r="A1083" s="1">
        <v>45345</v>
      </c>
      <c r="B1083" s="9">
        <v>264.04000000000002</v>
      </c>
      <c r="C1083" s="9">
        <f>AVERAGE(B1034:B1083)</f>
        <v>263.80279999999999</v>
      </c>
      <c r="D1083" s="9">
        <f>AVERAGE(B884:B1083)</f>
        <v>256.87825000000009</v>
      </c>
      <c r="E1083" s="7">
        <f>IF(B1082=0,0,(B1083-B1082)/B1082)</f>
        <v>-2.6441036488629925E-3</v>
      </c>
      <c r="F1083">
        <f>IF(C1083&gt;D1083,1,0)</f>
        <v>1</v>
      </c>
      <c r="G1083" t="str">
        <f>IF(F1083&gt;F1082,"BUY",IF(F1083&lt;F1082,"SELL","HOLD"))</f>
        <v>HOLD</v>
      </c>
      <c r="H1083" s="7">
        <f>F1082*E1083</f>
        <v>-2.6441036488629925E-3</v>
      </c>
      <c r="I1083" s="12">
        <f>I1082*(1+E1083)</f>
        <v>1.4889753566796384</v>
      </c>
      <c r="J1083" s="12">
        <f>J1082*(1+H1083)</f>
        <v>1.58780219720168</v>
      </c>
      <c r="K1083" s="7">
        <f>I1083/MAX(I$2:I1083)-1</f>
        <v>-4.1388324135927634E-2</v>
      </c>
      <c r="L1083" s="7">
        <f>J1083/MAX(J$2:J1083)-1</f>
        <v>-4.1388324135927967E-2</v>
      </c>
    </row>
    <row r="1084" spans="1:12" x14ac:dyDescent="0.25">
      <c r="A1084" s="1">
        <v>45348</v>
      </c>
      <c r="B1084" s="9">
        <v>263.39999999999998</v>
      </c>
      <c r="C1084" s="9">
        <f>AVERAGE(B1035:B1084)</f>
        <v>263.99959999999999</v>
      </c>
      <c r="D1084" s="9">
        <f>AVERAGE(B885:B1084)</f>
        <v>256.9144500000001</v>
      </c>
      <c r="E1084" s="7">
        <f>IF(B1083=0,0,(B1084-B1083)/B1083)</f>
        <v>-2.4238751704288865E-3</v>
      </c>
      <c r="F1084">
        <f>IF(C1084&gt;D1084,1,0)</f>
        <v>1</v>
      </c>
      <c r="G1084" t="str">
        <f>IF(F1084&gt;F1083,"BUY",IF(F1084&lt;F1083,"SELL","HOLD"))</f>
        <v>HOLD</v>
      </c>
      <c r="H1084" s="7">
        <f>F1083*E1084</f>
        <v>-2.4238751704288865E-3</v>
      </c>
      <c r="I1084" s="12">
        <f>I1083*(1+E1084)</f>
        <v>1.4853662662832021</v>
      </c>
      <c r="J1084" s="12">
        <f>J1083*(1+H1084)</f>
        <v>1.5839535628803305</v>
      </c>
      <c r="K1084" s="7">
        <f>I1084/MAX(I$2:I1084)-1</f>
        <v>-4.3711879175137747E-2</v>
      </c>
      <c r="L1084" s="7">
        <f>J1084/MAX(J$2:J1084)-1</f>
        <v>-4.371187917513808E-2</v>
      </c>
    </row>
    <row r="1085" spans="1:12" x14ac:dyDescent="0.25">
      <c r="A1085" s="1">
        <v>45349</v>
      </c>
      <c r="B1085" s="9">
        <v>269.08</v>
      </c>
      <c r="C1085" s="9">
        <f>AVERAGE(B1036:B1085)</f>
        <v>264.27099999999996</v>
      </c>
      <c r="D1085" s="9">
        <f>AVERAGE(B886:B1085)</f>
        <v>256.96530000000007</v>
      </c>
      <c r="E1085" s="7">
        <f>IF(B1084=0,0,(B1085-B1084)/B1084)</f>
        <v>2.1564160971905874E-2</v>
      </c>
      <c r="F1085">
        <f>IF(C1085&gt;D1085,1,0)</f>
        <v>1</v>
      </c>
      <c r="G1085" t="str">
        <f>IF(F1085&gt;F1084,"BUY",IF(F1085&lt;F1084,"SELL","HOLD"))</f>
        <v>HOLD</v>
      </c>
      <c r="H1085" s="7">
        <f>F1084*E1085</f>
        <v>2.1564160971905874E-2</v>
      </c>
      <c r="I1085" s="12">
        <f>I1084*(1+E1085)</f>
        <v>1.517396943551572</v>
      </c>
      <c r="J1085" s="12">
        <f>J1084*(1+H1085)</f>
        <v>1.6181101924823058</v>
      </c>
      <c r="K1085" s="7">
        <f>I1085/MAX(I$2:I1085)-1</f>
        <v>-2.3090328202149069E-2</v>
      </c>
      <c r="L1085" s="7">
        <f>J1085/MAX(J$2:J1085)-1</f>
        <v>-2.3090328202149402E-2</v>
      </c>
    </row>
    <row r="1086" spans="1:12" x14ac:dyDescent="0.25">
      <c r="A1086" s="1">
        <v>45350</v>
      </c>
      <c r="B1086" s="9">
        <v>270.32</v>
      </c>
      <c r="C1086" s="9">
        <f>AVERAGE(B1037:B1086)</f>
        <v>264.58579999999995</v>
      </c>
      <c r="D1086" s="9">
        <f>AVERAGE(B887:B1086)</f>
        <v>257.02235000000007</v>
      </c>
      <c r="E1086" s="7">
        <f>IF(B1085=0,0,(B1086-B1085)/B1085)</f>
        <v>4.6082949308756099E-3</v>
      </c>
      <c r="F1086">
        <f>IF(C1086&gt;D1086,1,0)</f>
        <v>1</v>
      </c>
      <c r="G1086" t="str">
        <f>IF(F1086&gt;F1085,"BUY",IF(F1086&lt;F1085,"SELL","HOLD"))</f>
        <v>HOLD</v>
      </c>
      <c r="H1086" s="7">
        <f>F1085*E1086</f>
        <v>4.6082949308756099E-3</v>
      </c>
      <c r="I1086" s="12">
        <f>I1085*(1+E1086)</f>
        <v>1.524389556194667</v>
      </c>
      <c r="J1086" s="12">
        <f>J1085*(1+H1086)</f>
        <v>1.6255669214799202</v>
      </c>
      <c r="K1086" s="7">
        <f>I1086/MAX(I$2:I1086)-1</f>
        <v>-1.8588440313679566E-2</v>
      </c>
      <c r="L1086" s="7">
        <f>J1086/MAX(J$2:J1086)-1</f>
        <v>-1.8588440313679899E-2</v>
      </c>
    </row>
    <row r="1087" spans="1:12" x14ac:dyDescent="0.25">
      <c r="A1087" s="1">
        <v>45351</v>
      </c>
      <c r="B1087" s="9">
        <v>271.7</v>
      </c>
      <c r="C1087" s="9">
        <f>AVERAGE(B1038:B1087)</f>
        <v>264.84199999999998</v>
      </c>
      <c r="D1087" s="9">
        <f>AVERAGE(B888:B1087)</f>
        <v>257.08630000000005</v>
      </c>
      <c r="E1087" s="7">
        <f>IF(B1086=0,0,(B1087-B1086)/B1086)</f>
        <v>5.1050606688369171E-3</v>
      </c>
      <c r="F1087">
        <f>IF(C1087&gt;D1087,1,0)</f>
        <v>1</v>
      </c>
      <c r="G1087" t="str">
        <f>IF(F1087&gt;F1086,"BUY",IF(F1087&lt;F1086,"SELL","HOLD"))</f>
        <v>HOLD</v>
      </c>
      <c r="H1087" s="7">
        <f>F1086*E1087</f>
        <v>5.1050606688369171E-3</v>
      </c>
      <c r="I1087" s="12">
        <f>I1086*(1+E1087)</f>
        <v>1.5321716573619821</v>
      </c>
      <c r="J1087" s="12">
        <f>J1086*(1+H1087)</f>
        <v>1.6338655392353298</v>
      </c>
      <c r="K1087" s="7">
        <f>I1087/MAX(I$2:I1087)-1</f>
        <v>-1.357827476038298E-2</v>
      </c>
      <c r="L1087" s="7">
        <f>J1087/MAX(J$2:J1087)-1</f>
        <v>-1.3578274760383313E-2</v>
      </c>
    </row>
    <row r="1088" spans="1:12" x14ac:dyDescent="0.25">
      <c r="A1088" s="1">
        <v>45352</v>
      </c>
      <c r="B1088" s="9">
        <v>274.72000000000003</v>
      </c>
      <c r="C1088" s="9">
        <f>AVERAGE(B1039:B1088)</f>
        <v>265.21600000000001</v>
      </c>
      <c r="D1088" s="9">
        <f>AVERAGE(B889:B1088)</f>
        <v>257.16535000000005</v>
      </c>
      <c r="E1088" s="7">
        <f>IF(B1087=0,0,(B1088-B1087)/B1087)</f>
        <v>1.1115200588884943E-2</v>
      </c>
      <c r="F1088">
        <f>IF(C1088&gt;D1088,1,0)</f>
        <v>1</v>
      </c>
      <c r="G1088" t="str">
        <f>IF(F1088&gt;F1087,"BUY",IF(F1088&lt;F1087,"SELL","HOLD"))</f>
        <v>HOLD</v>
      </c>
      <c r="H1088" s="7">
        <f>F1087*E1088</f>
        <v>1.1115200588884943E-2</v>
      </c>
      <c r="I1088" s="12">
        <f>I1087*(1+E1088)</f>
        <v>1.5492020526701651</v>
      </c>
      <c r="J1088" s="12">
        <f>J1087*(1+H1088)</f>
        <v>1.6520262824391974</v>
      </c>
      <c r="K1088" s="7">
        <f>I1088/MAX(I$2:I1088)-1</f>
        <v>-2.6139994191105576E-3</v>
      </c>
      <c r="L1088" s="7">
        <f>J1088/MAX(J$2:J1088)-1</f>
        <v>-2.6139994191108906E-3</v>
      </c>
    </row>
    <row r="1089" spans="1:12" x14ac:dyDescent="0.25">
      <c r="A1089" s="1">
        <v>45355</v>
      </c>
      <c r="B1089" s="9">
        <v>275.60000000000002</v>
      </c>
      <c r="C1089" s="9">
        <f>AVERAGE(B1040:B1089)</f>
        <v>265.67619999999999</v>
      </c>
      <c r="D1089" s="9">
        <f>AVERAGE(B890:B1089)</f>
        <v>257.25335000000001</v>
      </c>
      <c r="E1089" s="7">
        <f>IF(B1088=0,0,(B1089-B1088)/B1088)</f>
        <v>3.2032615026208336E-3</v>
      </c>
      <c r="F1089">
        <f>IF(C1089&gt;D1089,1,0)</f>
        <v>1</v>
      </c>
      <c r="G1089" t="str">
        <f>IF(F1089&gt;F1088,"BUY",IF(F1089&lt;F1088,"SELL","HOLD"))</f>
        <v>HOLD</v>
      </c>
      <c r="H1089" s="7">
        <f>F1088*E1089</f>
        <v>3.2032615026208336E-3</v>
      </c>
      <c r="I1089" s="12">
        <f>I1088*(1+E1089)</f>
        <v>1.5541645519652645</v>
      </c>
      <c r="J1089" s="12">
        <f>J1088*(1+H1089)</f>
        <v>1.6573181546310525</v>
      </c>
      <c r="K1089" s="7">
        <f>I1089/MAX(I$2:I1089)-1</f>
        <v>0</v>
      </c>
      <c r="L1089" s="7">
        <f>J1089/MAX(J$2:J1089)-1</f>
        <v>0</v>
      </c>
    </row>
    <row r="1090" spans="1:12" x14ac:dyDescent="0.25">
      <c r="A1090" s="1">
        <v>45356</v>
      </c>
      <c r="B1090" s="9">
        <v>275.10000000000002</v>
      </c>
      <c r="C1090" s="9">
        <f>AVERAGE(B1041:B1090)</f>
        <v>266.10900000000004</v>
      </c>
      <c r="D1090" s="9">
        <f>AVERAGE(B891:B1090)</f>
        <v>257.33430000000004</v>
      </c>
      <c r="E1090" s="7">
        <f>IF(B1089=0,0,(B1090-B1089)/B1089)</f>
        <v>-1.8142235123367197E-3</v>
      </c>
      <c r="F1090">
        <f>IF(C1090&gt;D1090,1,0)</f>
        <v>1</v>
      </c>
      <c r="G1090" t="str">
        <f>IF(F1090&gt;F1089,"BUY",IF(F1090&lt;F1089,"SELL","HOLD"))</f>
        <v>HOLD</v>
      </c>
      <c r="H1090" s="7">
        <f>F1089*E1090</f>
        <v>-1.8142235123367197E-3</v>
      </c>
      <c r="I1090" s="12">
        <f>I1089*(1+E1090)</f>
        <v>1.5513449500930487</v>
      </c>
      <c r="J1090" s="12">
        <f>J1089*(1+H1090)</f>
        <v>1.6543114090674984</v>
      </c>
      <c r="K1090" s="7">
        <f>I1090/MAX(I$2:I1090)-1</f>
        <v>-1.8142235123367323E-3</v>
      </c>
      <c r="L1090" s="7">
        <f>J1090/MAX(J$2:J1090)-1</f>
        <v>-1.8142235123366213E-3</v>
      </c>
    </row>
    <row r="1091" spans="1:12" x14ac:dyDescent="0.25">
      <c r="A1091" s="1">
        <v>45357</v>
      </c>
      <c r="B1091" s="9">
        <v>274.77999999999997</v>
      </c>
      <c r="C1091" s="9">
        <f>AVERAGE(B1042:B1091)</f>
        <v>266.47620000000006</v>
      </c>
      <c r="D1091" s="9">
        <f>AVERAGE(B892:B1091)</f>
        <v>257.41365000000002</v>
      </c>
      <c r="E1091" s="7">
        <f>IF(B1090=0,0,(B1091-B1090)/B1090)</f>
        <v>-1.1632133769540168E-3</v>
      </c>
      <c r="F1091">
        <f>IF(C1091&gt;D1091,1,0)</f>
        <v>1</v>
      </c>
      <c r="G1091" t="str">
        <f>IF(F1091&gt;F1090,"BUY",IF(F1091&lt;F1090,"SELL","HOLD"))</f>
        <v>HOLD</v>
      </c>
      <c r="H1091" s="7">
        <f>F1090*E1091</f>
        <v>-1.1632133769540168E-3</v>
      </c>
      <c r="I1091" s="12">
        <f>I1090*(1+E1091)</f>
        <v>1.5495404048948305</v>
      </c>
      <c r="J1091" s="12">
        <f>J1090*(1+H1091)</f>
        <v>1.6523870919068235</v>
      </c>
      <c r="K1091" s="7">
        <f>I1091/MAX(I$2:I1091)-1</f>
        <v>-2.9753265602324719E-3</v>
      </c>
      <c r="L1091" s="7">
        <f>J1091/MAX(J$2:J1091)-1</f>
        <v>-2.9753265602322498E-3</v>
      </c>
    </row>
    <row r="1092" spans="1:12" x14ac:dyDescent="0.25">
      <c r="A1092" s="1">
        <v>45358</v>
      </c>
      <c r="B1092" s="9">
        <v>274.8</v>
      </c>
      <c r="C1092" s="9">
        <f>AVERAGE(B1043:B1092)</f>
        <v>266.79400000000004</v>
      </c>
      <c r="D1092" s="9">
        <f>AVERAGE(B893:B1092)</f>
        <v>257.49310000000003</v>
      </c>
      <c r="E1092" s="7">
        <f>IF(B1091=0,0,(B1092-B1091)/B1091)</f>
        <v>7.2785501128315943E-5</v>
      </c>
      <c r="F1092">
        <f>IF(C1092&gt;D1092,1,0)</f>
        <v>1</v>
      </c>
      <c r="G1092" t="str">
        <f>IF(F1092&gt;F1091,"BUY",IF(F1092&lt;F1091,"SELL","HOLD"))</f>
        <v>HOLD</v>
      </c>
      <c r="H1092" s="7">
        <f>F1091*E1092</f>
        <v>7.2785501128315943E-5</v>
      </c>
      <c r="I1092" s="12">
        <f>I1091*(1+E1092)</f>
        <v>1.5496531889697192</v>
      </c>
      <c r="J1092" s="12">
        <f>J1091*(1+H1092)</f>
        <v>1.6525073617293657</v>
      </c>
      <c r="K1092" s="7">
        <f>I1092/MAX(I$2:I1092)-1</f>
        <v>-2.9027576197389049E-3</v>
      </c>
      <c r="L1092" s="7">
        <f>J1092/MAX(J$2:J1092)-1</f>
        <v>-2.9027576197387939E-3</v>
      </c>
    </row>
    <row r="1093" spans="1:12" x14ac:dyDescent="0.25">
      <c r="A1093" s="1">
        <v>45359</v>
      </c>
      <c r="B1093" s="9">
        <v>274.92</v>
      </c>
      <c r="C1093" s="9">
        <f>AVERAGE(B1044:B1093)</f>
        <v>267.13180000000006</v>
      </c>
      <c r="D1093" s="9">
        <f>AVERAGE(B894:B1093)</f>
        <v>257.57315</v>
      </c>
      <c r="E1093" s="7">
        <f>IF(B1092=0,0,(B1093-B1092)/B1092)</f>
        <v>4.3668122270744012E-4</v>
      </c>
      <c r="F1093">
        <f>IF(C1093&gt;D1093,1,0)</f>
        <v>1</v>
      </c>
      <c r="G1093" t="str">
        <f>IF(F1093&gt;F1092,"BUY",IF(F1093&lt;F1092,"SELL","HOLD"))</f>
        <v>HOLD</v>
      </c>
      <c r="H1093" s="7">
        <f>F1092*E1093</f>
        <v>4.3668122270744012E-4</v>
      </c>
      <c r="I1093" s="12">
        <f>I1092*(1+E1093)</f>
        <v>1.550329893419051</v>
      </c>
      <c r="J1093" s="12">
        <f>J1092*(1+H1093)</f>
        <v>1.6532289806646188</v>
      </c>
      <c r="K1093" s="7">
        <f>I1093/MAX(I$2:I1093)-1</f>
        <v>-2.4673439767780581E-3</v>
      </c>
      <c r="L1093" s="7">
        <f>J1093/MAX(J$2:J1093)-1</f>
        <v>-2.467343976777947E-3</v>
      </c>
    </row>
    <row r="1094" spans="1:12" x14ac:dyDescent="0.25">
      <c r="A1094" s="1">
        <v>45362</v>
      </c>
      <c r="B1094" s="9">
        <v>277.14</v>
      </c>
      <c r="C1094" s="9">
        <f>AVERAGE(B1045:B1094)</f>
        <v>267.45419999999996</v>
      </c>
      <c r="D1094" s="9">
        <f>AVERAGE(B895:B1094)</f>
        <v>257.66430000000003</v>
      </c>
      <c r="E1094" s="7">
        <f>IF(B1093=0,0,(B1094-B1093)/B1093)</f>
        <v>8.0750763858575964E-3</v>
      </c>
      <c r="F1094">
        <f>IF(C1094&gt;D1094,1,0)</f>
        <v>1</v>
      </c>
      <c r="G1094" t="str">
        <f>IF(F1094&gt;F1093,"BUY",IF(F1094&lt;F1093,"SELL","HOLD"))</f>
        <v>HOLD</v>
      </c>
      <c r="H1094" s="7">
        <f>F1093*E1094</f>
        <v>8.0750763858575964E-3</v>
      </c>
      <c r="I1094" s="12">
        <f>I1093*(1+E1094)</f>
        <v>1.5628489257316884</v>
      </c>
      <c r="J1094" s="12">
        <f>J1093*(1+H1094)</f>
        <v>1.6665789309667993</v>
      </c>
      <c r="K1094" s="7">
        <f>I1094/MAX(I$2:I1094)-1</f>
        <v>0</v>
      </c>
      <c r="L1094" s="7">
        <f>J1094/MAX(J$2:J1094)-1</f>
        <v>0</v>
      </c>
    </row>
    <row r="1095" spans="1:12" x14ac:dyDescent="0.25">
      <c r="A1095" s="1">
        <v>45363</v>
      </c>
      <c r="B1095" s="9">
        <v>277.51</v>
      </c>
      <c r="C1095" s="9">
        <f>AVERAGE(B1046:B1095)</f>
        <v>267.78180000000003</v>
      </c>
      <c r="D1095" s="9">
        <f>AVERAGE(B896:B1095)</f>
        <v>257.75730000000004</v>
      </c>
      <c r="E1095" s="7">
        <f>IF(B1094=0,0,(B1095-B1094)/B1094)</f>
        <v>1.3350653099516655E-3</v>
      </c>
      <c r="F1095">
        <f>IF(C1095&gt;D1095,1,0)</f>
        <v>1</v>
      </c>
      <c r="G1095" t="str">
        <f>IF(F1095&gt;F1094,"BUY",IF(F1095&lt;F1094,"SELL","HOLD"))</f>
        <v>HOLD</v>
      </c>
      <c r="H1095" s="7">
        <f>F1094*E1095</f>
        <v>1.3350653099516655E-3</v>
      </c>
      <c r="I1095" s="12">
        <f>I1094*(1+E1095)</f>
        <v>1.5649354311171282</v>
      </c>
      <c r="J1095" s="12">
        <f>J1094*(1+H1095)</f>
        <v>1.6688039226838296</v>
      </c>
      <c r="K1095" s="7">
        <f>I1095/MAX(I$2:I1095)-1</f>
        <v>0</v>
      </c>
      <c r="L1095" s="7">
        <f>J1095/MAX(J$2:J1095)-1</f>
        <v>0</v>
      </c>
    </row>
    <row r="1096" spans="1:12" x14ac:dyDescent="0.25">
      <c r="A1096" s="1">
        <v>45364</v>
      </c>
      <c r="B1096" s="9">
        <v>279.76</v>
      </c>
      <c r="C1096" s="9">
        <f>AVERAGE(B1047:B1096)</f>
        <v>268.1592</v>
      </c>
      <c r="D1096" s="9">
        <f>AVERAGE(B897:B1096)</f>
        <v>257.86155000000002</v>
      </c>
      <c r="E1096" s="7">
        <f>IF(B1095=0,0,(B1096-B1095)/B1095)</f>
        <v>8.1078159345609174E-3</v>
      </c>
      <c r="F1096">
        <f>IF(C1096&gt;D1096,1,0)</f>
        <v>1</v>
      </c>
      <c r="G1096" t="str">
        <f>IF(F1096&gt;F1095,"BUY",IF(F1096&lt;F1095,"SELL","HOLD"))</f>
        <v>HOLD</v>
      </c>
      <c r="H1096" s="7">
        <f>F1095*E1096</f>
        <v>8.1078159345609174E-3</v>
      </c>
      <c r="I1096" s="12">
        <f>I1095*(1+E1096)</f>
        <v>1.5776236395420986</v>
      </c>
      <c r="J1096" s="12">
        <f>J1095*(1+H1096)</f>
        <v>1.6823342777198234</v>
      </c>
      <c r="K1096" s="7">
        <f>I1096/MAX(I$2:I1096)-1</f>
        <v>0</v>
      </c>
      <c r="L1096" s="7">
        <f>J1096/MAX(J$2:J1096)-1</f>
        <v>0</v>
      </c>
    </row>
    <row r="1097" spans="1:12" x14ac:dyDescent="0.25">
      <c r="A1097" s="1">
        <v>45365</v>
      </c>
      <c r="B1097" s="9">
        <v>279.76</v>
      </c>
      <c r="C1097" s="9">
        <f>AVERAGE(B1048:B1097)</f>
        <v>268.48640000000006</v>
      </c>
      <c r="D1097" s="9">
        <f>AVERAGE(B898:B1097)</f>
        <v>257.9658</v>
      </c>
      <c r="E1097" s="7">
        <f>IF(B1096=0,0,(B1097-B1096)/B1096)</f>
        <v>0</v>
      </c>
      <c r="F1097">
        <f>IF(C1097&gt;D1097,1,0)</f>
        <v>1</v>
      </c>
      <c r="G1097" t="str">
        <f>IF(F1097&gt;F1096,"BUY",IF(F1097&lt;F1096,"SELL","HOLD"))</f>
        <v>HOLD</v>
      </c>
      <c r="H1097" s="7">
        <f>F1096*E1097</f>
        <v>0</v>
      </c>
      <c r="I1097" s="12">
        <f>I1096*(1+E1097)</f>
        <v>1.5776236395420986</v>
      </c>
      <c r="J1097" s="12">
        <f>J1096*(1+H1097)</f>
        <v>1.6823342777198234</v>
      </c>
      <c r="K1097" s="7">
        <f>I1097/MAX(I$2:I1097)-1</f>
        <v>0</v>
      </c>
      <c r="L1097" s="7">
        <f>J1097/MAX(J$2:J1097)-1</f>
        <v>0</v>
      </c>
    </row>
    <row r="1098" spans="1:12" x14ac:dyDescent="0.25">
      <c r="A1098" s="1">
        <v>45366</v>
      </c>
      <c r="B1098" s="9">
        <v>280.2</v>
      </c>
      <c r="C1098" s="9">
        <f>AVERAGE(B1049:B1098)</f>
        <v>268.78380000000004</v>
      </c>
      <c r="D1098" s="9">
        <f>AVERAGE(B899:B1098)</f>
        <v>258.07384999999999</v>
      </c>
      <c r="E1098" s="7">
        <f>IF(B1097=0,0,(B1098-B1097)/B1097)</f>
        <v>1.5727766657134606E-3</v>
      </c>
      <c r="F1098">
        <f>IF(C1098&gt;D1098,1,0)</f>
        <v>1</v>
      </c>
      <c r="G1098" t="str">
        <f>IF(F1098&gt;F1097,"BUY",IF(F1098&lt;F1097,"SELL","HOLD"))</f>
        <v>HOLD</v>
      </c>
      <c r="H1098" s="7">
        <f>F1097*E1098</f>
        <v>1.5727766657134606E-3</v>
      </c>
      <c r="I1098" s="12">
        <f>I1097*(1+E1098)</f>
        <v>1.5801048891896483</v>
      </c>
      <c r="J1098" s="12">
        <f>J1097*(1+H1098)</f>
        <v>1.684980213815751</v>
      </c>
      <c r="K1098" s="7">
        <f>I1098/MAX(I$2:I1098)-1</f>
        <v>0</v>
      </c>
      <c r="L1098" s="7">
        <f>J1098/MAX(J$2:J1098)-1</f>
        <v>0</v>
      </c>
    </row>
    <row r="1099" spans="1:12" x14ac:dyDescent="0.25">
      <c r="A1099" s="1">
        <v>45369</v>
      </c>
      <c r="B1099" s="9">
        <v>274.82</v>
      </c>
      <c r="C1099" s="9">
        <f>AVERAGE(B1050:B1099)</f>
        <v>269.05300000000005</v>
      </c>
      <c r="D1099" s="9">
        <f>AVERAGE(B900:B1099)</f>
        <v>258.15339999999998</v>
      </c>
      <c r="E1099" s="7">
        <f>IF(B1098=0,0,(B1099-B1098)/B1098)</f>
        <v>-1.9200571020699483E-2</v>
      </c>
      <c r="F1099">
        <f>IF(C1099&gt;D1099,1,0)</f>
        <v>1</v>
      </c>
      <c r="G1099" t="str">
        <f>IF(F1099&gt;F1098,"BUY",IF(F1099&lt;F1098,"SELL","HOLD"))</f>
        <v>HOLD</v>
      </c>
      <c r="H1099" s="7">
        <f>F1098*E1099</f>
        <v>-1.9200571020699483E-2</v>
      </c>
      <c r="I1099" s="12">
        <f>I1098*(1+E1099)</f>
        <v>1.5497659730446081</v>
      </c>
      <c r="J1099" s="12">
        <f>J1098*(1+H1099)</f>
        <v>1.6526276315519082</v>
      </c>
      <c r="K1099" s="7">
        <f>I1099/MAX(I$2:I1099)-1</f>
        <v>-1.9200571020699386E-2</v>
      </c>
      <c r="L1099" s="7">
        <f>J1099/MAX(J$2:J1099)-1</f>
        <v>-1.9200571020699608E-2</v>
      </c>
    </row>
    <row r="1100" spans="1:12" x14ac:dyDescent="0.25">
      <c r="A1100" s="1">
        <v>45370</v>
      </c>
      <c r="B1100" s="9">
        <v>277.56</v>
      </c>
      <c r="C1100" s="9">
        <f>AVERAGE(B1051:B1100)</f>
        <v>269.29560000000004</v>
      </c>
      <c r="D1100" s="9">
        <f>AVERAGE(B901:B1100)</f>
        <v>258.24664999999993</v>
      </c>
      <c r="E1100" s="7">
        <f>IF(B1099=0,0,(B1100-B1099)/B1099)</f>
        <v>9.9701622880431166E-3</v>
      </c>
      <c r="F1100">
        <f>IF(C1100&gt;D1100,1,0)</f>
        <v>1</v>
      </c>
      <c r="G1100" t="str">
        <f>IF(F1100&gt;F1099,"BUY",IF(F1100&lt;F1099,"SELL","HOLD"))</f>
        <v>HOLD</v>
      </c>
      <c r="H1100" s="7">
        <f>F1099*E1100</f>
        <v>9.9701622880431166E-3</v>
      </c>
      <c r="I1100" s="12">
        <f>I1099*(1+E1100)</f>
        <v>1.5652173913043497</v>
      </c>
      <c r="J1100" s="12">
        <f>J1099*(1+H1100)</f>
        <v>1.6691045972401848</v>
      </c>
      <c r="K1100" s="7">
        <f>I1100/MAX(I$2:I1100)-1</f>
        <v>-9.4218415417559598E-3</v>
      </c>
      <c r="L1100" s="7">
        <f>J1100/MAX(J$2:J1100)-1</f>
        <v>-9.4218415417560708E-3</v>
      </c>
    </row>
    <row r="1101" spans="1:12" x14ac:dyDescent="0.25">
      <c r="A1101" s="1">
        <v>45371</v>
      </c>
      <c r="B1101" s="9">
        <v>278.75</v>
      </c>
      <c r="C1101" s="9">
        <f>AVERAGE(B1052:B1101)</f>
        <v>269.48440000000005</v>
      </c>
      <c r="D1101" s="9">
        <f>AVERAGE(B902:B1101)</f>
        <v>258.35754999999995</v>
      </c>
      <c r="E1101" s="7">
        <f>IF(B1100=0,0,(B1101-B1100)/B1100)</f>
        <v>4.2873612912523338E-3</v>
      </c>
      <c r="F1101">
        <f>IF(C1101&gt;D1101,1,0)</f>
        <v>1</v>
      </c>
      <c r="G1101" t="str">
        <f>IF(F1101&gt;F1100,"BUY",IF(F1101&lt;F1100,"SELL","HOLD"))</f>
        <v>HOLD</v>
      </c>
      <c r="H1101" s="7">
        <f>F1100*E1101</f>
        <v>4.2873612912523338E-3</v>
      </c>
      <c r="I1101" s="12">
        <f>I1100*(1+E1101)</f>
        <v>1.571928043760223</v>
      </c>
      <c r="J1101" s="12">
        <f>J1100*(1+H1101)</f>
        <v>1.6762606516814438</v>
      </c>
      <c r="K1101" s="7">
        <f>I1101/MAX(I$2:I1101)-1</f>
        <v>-5.1748750892219864E-3</v>
      </c>
      <c r="L1101" s="7">
        <f>J1101/MAX(J$2:J1101)-1</f>
        <v>-5.1748750892220974E-3</v>
      </c>
    </row>
    <row r="1102" spans="1:12" x14ac:dyDescent="0.25">
      <c r="A1102" s="1">
        <v>45372</v>
      </c>
      <c r="B1102" s="9">
        <v>281.76</v>
      </c>
      <c r="C1102" s="9">
        <f>AVERAGE(B1053:B1102)</f>
        <v>269.76280000000003</v>
      </c>
      <c r="D1102" s="9">
        <f>AVERAGE(B903:B1102)</f>
        <v>258.47674999999998</v>
      </c>
      <c r="E1102" s="7">
        <f>IF(B1101=0,0,(B1102-B1101)/B1101)</f>
        <v>1.0798206278026874E-2</v>
      </c>
      <c r="F1102">
        <f>IF(C1102&gt;D1102,1,0)</f>
        <v>1</v>
      </c>
      <c r="G1102" t="str">
        <f>IF(F1102&gt;F1101,"BUY",IF(F1102&lt;F1101,"SELL","HOLD"))</f>
        <v>HOLD</v>
      </c>
      <c r="H1102" s="7">
        <f>F1101*E1102</f>
        <v>1.0798206278026874E-2</v>
      </c>
      <c r="I1102" s="12">
        <f>I1101*(1+E1102)</f>
        <v>1.5889020470309614</v>
      </c>
      <c r="J1102" s="12">
        <f>J1101*(1+H1102)</f>
        <v>1.6943612599740399</v>
      </c>
      <c r="K1102" s="7">
        <f>I1102/MAX(I$2:I1102)-1</f>
        <v>0</v>
      </c>
      <c r="L1102" s="7">
        <f>J1102/MAX(J$2:J1102)-1</f>
        <v>0</v>
      </c>
    </row>
    <row r="1103" spans="1:12" x14ac:dyDescent="0.25">
      <c r="A1103" s="1">
        <v>45373</v>
      </c>
      <c r="B1103" s="9">
        <v>273.82</v>
      </c>
      <c r="C1103" s="9">
        <f>AVERAGE(B1054:B1103)</f>
        <v>269.85700000000003</v>
      </c>
      <c r="D1103" s="9">
        <f>AVERAGE(B904:B1103)</f>
        <v>258.56129999999996</v>
      </c>
      <c r="E1103" s="7">
        <f>IF(B1102=0,0,(B1103-B1102)/B1102)</f>
        <v>-2.8180011357183413E-2</v>
      </c>
      <c r="F1103">
        <f>IF(C1103&gt;D1103,1,0)</f>
        <v>1</v>
      </c>
      <c r="G1103" t="str">
        <f>IF(F1103&gt;F1102,"BUY",IF(F1103&lt;F1102,"SELL","HOLD"))</f>
        <v>HOLD</v>
      </c>
      <c r="H1103" s="7">
        <f>F1102*E1103</f>
        <v>-2.8180011357183413E-2</v>
      </c>
      <c r="I1103" s="12">
        <f>I1102*(1+E1103)</f>
        <v>1.544126769300177</v>
      </c>
      <c r="J1103" s="12">
        <f>J1102*(1+H1103)</f>
        <v>1.6466141404247998</v>
      </c>
      <c r="K1103" s="7">
        <f>I1103/MAX(I$2:I1103)-1</f>
        <v>-2.8180011357183399E-2</v>
      </c>
      <c r="L1103" s="7">
        <f>J1103/MAX(J$2:J1103)-1</f>
        <v>-2.8180011357183399E-2</v>
      </c>
    </row>
    <row r="1104" spans="1:12" x14ac:dyDescent="0.25">
      <c r="A1104" s="1">
        <v>45376</v>
      </c>
      <c r="B1104" s="9">
        <v>279.76</v>
      </c>
      <c r="C1104" s="9">
        <f>AVERAGE(B1055:B1104)</f>
        <v>270.03919999999999</v>
      </c>
      <c r="D1104" s="9">
        <f>AVERAGE(B905:B1104)</f>
        <v>258.67409999999995</v>
      </c>
      <c r="E1104" s="7">
        <f>IF(B1103=0,0,(B1104-B1103)/B1103)</f>
        <v>2.1693083047257315E-2</v>
      </c>
      <c r="F1104">
        <f>IF(C1104&gt;D1104,1,0)</f>
        <v>1</v>
      </c>
      <c r="G1104" t="str">
        <f>IF(F1104&gt;F1103,"BUY",IF(F1104&lt;F1103,"SELL","HOLD"))</f>
        <v>HOLD</v>
      </c>
      <c r="H1104" s="7">
        <f>F1103*E1104</f>
        <v>2.1693083047257315E-2</v>
      </c>
      <c r="I1104" s="12">
        <f>I1103*(1+E1104)</f>
        <v>1.5776236395420988</v>
      </c>
      <c r="J1104" s="12">
        <f>J1103*(1+H1104)</f>
        <v>1.6823342777198231</v>
      </c>
      <c r="K1104" s="7">
        <f>I1104/MAX(I$2:I1104)-1</f>
        <v>-7.0982396365700806E-3</v>
      </c>
      <c r="L1104" s="7">
        <f>J1104/MAX(J$2:J1104)-1</f>
        <v>-7.0982396365701916E-3</v>
      </c>
    </row>
    <row r="1105" spans="1:12" x14ac:dyDescent="0.25">
      <c r="A1105" s="1">
        <v>45377</v>
      </c>
      <c r="B1105" s="9">
        <v>279.58999999999997</v>
      </c>
      <c r="C1105" s="9">
        <f>AVERAGE(B1056:B1105)</f>
        <v>270.19939999999997</v>
      </c>
      <c r="D1105" s="9">
        <f>AVERAGE(B906:B1105)</f>
        <v>258.77749999999992</v>
      </c>
      <c r="E1105" s="7">
        <f>IF(B1104=0,0,(B1105-B1104)/B1104)</f>
        <v>-6.0766371175298797E-4</v>
      </c>
      <c r="F1105">
        <f>IF(C1105&gt;D1105,1,0)</f>
        <v>1</v>
      </c>
      <c r="G1105" t="str">
        <f>IF(F1105&gt;F1104,"BUY",IF(F1105&lt;F1104,"SELL","HOLD"))</f>
        <v>HOLD</v>
      </c>
      <c r="H1105" s="7">
        <f>F1104*E1105</f>
        <v>-6.0766371175298797E-4</v>
      </c>
      <c r="I1105" s="12">
        <f>I1104*(1+E1105)</f>
        <v>1.5766649749055455</v>
      </c>
      <c r="J1105" s="12">
        <f>J1104*(1+H1105)</f>
        <v>1.6813119842282145</v>
      </c>
      <c r="K1105" s="7">
        <f>I1105/MAX(I$2:I1105)-1</f>
        <v>-7.7015900056786046E-3</v>
      </c>
      <c r="L1105" s="7">
        <f>J1105/MAX(J$2:J1105)-1</f>
        <v>-7.7015900056788267E-3</v>
      </c>
    </row>
    <row r="1106" spans="1:12" x14ac:dyDescent="0.25">
      <c r="A1106" s="1">
        <v>45378</v>
      </c>
      <c r="B1106" s="9">
        <v>282.91000000000003</v>
      </c>
      <c r="C1106" s="9">
        <f>AVERAGE(B1057:B1106)</f>
        <v>270.45159999999998</v>
      </c>
      <c r="D1106" s="9">
        <f>AVERAGE(B907:B1106)</f>
        <v>258.89749999999992</v>
      </c>
      <c r="E1106" s="7">
        <f>IF(B1105=0,0,(B1106-B1105)/B1105)</f>
        <v>1.1874530562609715E-2</v>
      </c>
      <c r="F1106">
        <f>IF(C1106&gt;D1106,1,0)</f>
        <v>1</v>
      </c>
      <c r="G1106" t="str">
        <f>IF(F1106&gt;F1105,"BUY",IF(F1106&lt;F1105,"SELL","HOLD"))</f>
        <v>HOLD</v>
      </c>
      <c r="H1106" s="7">
        <f>F1105*E1106</f>
        <v>1.1874530562609715E-2</v>
      </c>
      <c r="I1106" s="12">
        <f>I1105*(1+E1106)</f>
        <v>1.5953871313370578</v>
      </c>
      <c r="J1106" s="12">
        <f>J1105*(1+H1106)</f>
        <v>1.7012767747702144</v>
      </c>
      <c r="K1106" s="7">
        <f>I1106/MAX(I$2:I1106)-1</f>
        <v>0</v>
      </c>
      <c r="L1106" s="7">
        <f>J1106/MAX(J$2:J1106)-1</f>
        <v>0</v>
      </c>
    </row>
    <row r="1107" spans="1:12" x14ac:dyDescent="0.25">
      <c r="A1107" s="1">
        <v>45379</v>
      </c>
      <c r="B1107" s="9">
        <v>280.19</v>
      </c>
      <c r="C1107" s="9">
        <f>AVERAGE(B1058:B1107)</f>
        <v>270.6814</v>
      </c>
      <c r="D1107" s="9">
        <f>AVERAGE(B908:B1107)</f>
        <v>259.00389999999993</v>
      </c>
      <c r="E1107" s="7">
        <f>IF(B1106=0,0,(B1107-B1106)/B1106)</f>
        <v>-9.6143649924005058E-3</v>
      </c>
      <c r="F1107">
        <f>IF(C1107&gt;D1107,1,0)</f>
        <v>1</v>
      </c>
      <c r="G1107" t="str">
        <f>IF(F1107&gt;F1106,"BUY",IF(F1107&lt;F1106,"SELL","HOLD"))</f>
        <v>HOLD</v>
      </c>
      <c r="H1107" s="7">
        <f>F1106*E1107</f>
        <v>-9.6143649924005058E-3</v>
      </c>
      <c r="I1107" s="12">
        <f>I1106*(1+E1107)</f>
        <v>1.5800484971522044</v>
      </c>
      <c r="J1107" s="12">
        <f>J1106*(1+H1107)</f>
        <v>1.6849200789044796</v>
      </c>
      <c r="K1107" s="7">
        <f>I1107/MAX(I$2:I1107)-1</f>
        <v>-9.614364992400537E-3</v>
      </c>
      <c r="L1107" s="7">
        <f>J1107/MAX(J$2:J1107)-1</f>
        <v>-9.614364992400537E-3</v>
      </c>
    </row>
    <row r="1108" spans="1:12" x14ac:dyDescent="0.25">
      <c r="A1108" s="1">
        <v>45380</v>
      </c>
      <c r="B1108" s="9">
        <v>282.14</v>
      </c>
      <c r="C1108" s="9">
        <f>AVERAGE(B1059:B1108)</f>
        <v>270.94739999999996</v>
      </c>
      <c r="D1108" s="9">
        <f>AVERAGE(B909:B1108)</f>
        <v>259.14014999999995</v>
      </c>
      <c r="E1108" s="7">
        <f>IF(B1107=0,0,(B1108-B1107)/B1107)</f>
        <v>6.9595631535743201E-3</v>
      </c>
      <c r="F1108">
        <f>IF(C1108&gt;D1108,1,0)</f>
        <v>1</v>
      </c>
      <c r="G1108" t="str">
        <f>IF(F1108&gt;F1107,"BUY",IF(F1108&lt;F1107,"SELL","HOLD"))</f>
        <v>HOLD</v>
      </c>
      <c r="H1108" s="7">
        <f>F1107*E1108</f>
        <v>6.9595631535743201E-3</v>
      </c>
      <c r="I1108" s="12">
        <f>I1107*(1+E1108)</f>
        <v>1.5910449444538455</v>
      </c>
      <c r="J1108" s="12">
        <f>J1107*(1+H1108)</f>
        <v>1.6966463866023409</v>
      </c>
      <c r="K1108" s="7">
        <f>I1108/MAX(I$2:I1108)-1</f>
        <v>-2.7217136191722835E-3</v>
      </c>
      <c r="L1108" s="7">
        <f>J1108/MAX(J$2:J1108)-1</f>
        <v>-2.7217136191722835E-3</v>
      </c>
    </row>
    <row r="1109" spans="1:12" x14ac:dyDescent="0.25">
      <c r="A1109" s="1">
        <v>45383</v>
      </c>
      <c r="B1109" s="9">
        <v>279.39</v>
      </c>
      <c r="C1109" s="9">
        <f>AVERAGE(B1060:B1109)</f>
        <v>271.09099999999995</v>
      </c>
      <c r="D1109" s="9">
        <f>AVERAGE(B910:B1109)</f>
        <v>259.25019999999995</v>
      </c>
      <c r="E1109" s="7">
        <f>IF(B1108=0,0,(B1109-B1108)/B1108)</f>
        <v>-9.7469341461685691E-3</v>
      </c>
      <c r="F1109">
        <f>IF(C1109&gt;D1109,1,0)</f>
        <v>1</v>
      </c>
      <c r="G1109" t="str">
        <f>IF(F1109&gt;F1108,"BUY",IF(F1109&lt;F1108,"SELL","HOLD"))</f>
        <v>HOLD</v>
      </c>
      <c r="H1109" s="7">
        <f>F1108*E1109</f>
        <v>-9.7469341461685691E-3</v>
      </c>
      <c r="I1109" s="12">
        <f>I1108*(1+E1109)</f>
        <v>1.5755371341566595</v>
      </c>
      <c r="J1109" s="12">
        <f>J1108*(1+H1109)</f>
        <v>1.6801092860027931</v>
      </c>
      <c r="K1109" s="7">
        <f>I1109/MAX(I$2:I1109)-1</f>
        <v>-1.2442119401929963E-2</v>
      </c>
      <c r="L1109" s="7">
        <f>J1109/MAX(J$2:J1109)-1</f>
        <v>-1.2442119401929963E-2</v>
      </c>
    </row>
    <row r="1110" spans="1:12" x14ac:dyDescent="0.25">
      <c r="A1110" s="1">
        <v>45384</v>
      </c>
      <c r="B1110" s="9">
        <v>277.87</v>
      </c>
      <c r="C1110" s="9">
        <f>AVERAGE(B1061:B1110)</f>
        <v>271.17</v>
      </c>
      <c r="D1110" s="9">
        <f>AVERAGE(B911:B1110)</f>
        <v>259.34500000000003</v>
      </c>
      <c r="E1110" s="7">
        <f>IF(B1109=0,0,(B1110-B1109)/B1109)</f>
        <v>-5.4404237803786174E-3</v>
      </c>
      <c r="F1110">
        <f>IF(C1110&gt;D1110,1,0)</f>
        <v>1</v>
      </c>
      <c r="G1110" t="str">
        <f>IF(F1110&gt;F1109,"BUY",IF(F1110&lt;F1109,"SELL","HOLD"))</f>
        <v>HOLD</v>
      </c>
      <c r="H1110" s="7">
        <f>F1109*E1110</f>
        <v>-5.4404237803786174E-3</v>
      </c>
      <c r="I1110" s="12">
        <f>I1109*(1+E1110)</f>
        <v>1.566965544465124</v>
      </c>
      <c r="J1110" s="12">
        <f>J1109*(1+H1110)</f>
        <v>1.6709687794895887</v>
      </c>
      <c r="K1110" s="7">
        <f>I1110/MAX(I$2:I1110)-1</f>
        <v>-1.7814852780036028E-2</v>
      </c>
      <c r="L1110" s="7">
        <f>J1110/MAX(J$2:J1110)-1</f>
        <v>-1.7814852780035917E-2</v>
      </c>
    </row>
    <row r="1111" spans="1:12" x14ac:dyDescent="0.25">
      <c r="A1111" s="1">
        <v>45385</v>
      </c>
      <c r="B1111" s="9">
        <v>283.42</v>
      </c>
      <c r="C1111" s="9">
        <f>AVERAGE(B1062:B1111)</f>
        <v>271.37619999999998</v>
      </c>
      <c r="D1111" s="9">
        <f>AVERAGE(B912:B1111)</f>
        <v>259.46754999999996</v>
      </c>
      <c r="E1111" s="7">
        <f>IF(B1110=0,0,(B1111-B1110)/B1110)</f>
        <v>1.9973368841544648E-2</v>
      </c>
      <c r="F1111">
        <f>IF(C1111&gt;D1111,1,0)</f>
        <v>1</v>
      </c>
      <c r="G1111" t="str">
        <f>IF(F1111&gt;F1110,"BUY",IF(F1111&lt;F1110,"SELL","HOLD"))</f>
        <v>HOLD</v>
      </c>
      <c r="H1111" s="7">
        <f>F1110*E1111</f>
        <v>1.9973368841544648E-2</v>
      </c>
      <c r="I1111" s="12">
        <f>I1110*(1+E1111)</f>
        <v>1.5982631252467179</v>
      </c>
      <c r="J1111" s="12">
        <f>J1110*(1+H1111)</f>
        <v>1.7043436552450399</v>
      </c>
      <c r="K1111" s="7">
        <f>I1111/MAX(I$2:I1111)-1</f>
        <v>0</v>
      </c>
      <c r="L1111" s="7">
        <f>J1111/MAX(J$2:J1111)-1</f>
        <v>0</v>
      </c>
    </row>
    <row r="1112" spans="1:12" x14ac:dyDescent="0.25">
      <c r="A1112" s="1">
        <v>45386</v>
      </c>
      <c r="B1112" s="9">
        <v>283.10000000000002</v>
      </c>
      <c r="C1112" s="9">
        <f>AVERAGE(B1063:B1112)</f>
        <v>271.52940000000001</v>
      </c>
      <c r="D1112" s="9">
        <f>AVERAGE(B913:B1112)</f>
        <v>259.59224999999992</v>
      </c>
      <c r="E1112" s="7">
        <f>IF(B1111=0,0,(B1112-B1111)/B1111)</f>
        <v>-1.1290664032178152E-3</v>
      </c>
      <c r="F1112">
        <f>IF(C1112&gt;D1112,1,0)</f>
        <v>1</v>
      </c>
      <c r="G1112" t="str">
        <f>IF(F1112&gt;F1111,"BUY",IF(F1112&lt;F1111,"SELL","HOLD"))</f>
        <v>HOLD</v>
      </c>
      <c r="H1112" s="7">
        <f>F1111*E1112</f>
        <v>-1.1290664032178152E-3</v>
      </c>
      <c r="I1112" s="12">
        <f>I1111*(1+E1112)</f>
        <v>1.5964585800484998</v>
      </c>
      <c r="J1112" s="12">
        <f>J1111*(1+H1112)</f>
        <v>1.7024193380843653</v>
      </c>
      <c r="K1112" s="7">
        <f>I1112/MAX(I$2:I1112)-1</f>
        <v>-1.1290664032178599E-3</v>
      </c>
      <c r="L1112" s="7">
        <f>J1112/MAX(J$2:J1112)-1</f>
        <v>-1.1290664032178599E-3</v>
      </c>
    </row>
    <row r="1113" spans="1:12" x14ac:dyDescent="0.25">
      <c r="A1113" s="1">
        <v>45387</v>
      </c>
      <c r="B1113" s="9">
        <v>283.94</v>
      </c>
      <c r="C1113" s="9">
        <f>AVERAGE(B1064:B1113)</f>
        <v>271.85180000000003</v>
      </c>
      <c r="D1113" s="9">
        <f>AVERAGE(B914:B1113)</f>
        <v>259.7174</v>
      </c>
      <c r="E1113" s="7">
        <f>IF(B1112=0,0,(B1113-B1112)/B1112)</f>
        <v>2.9671494171669903E-3</v>
      </c>
      <c r="F1113">
        <f>IF(C1113&gt;D1113,1,0)</f>
        <v>1</v>
      </c>
      <c r="G1113" t="str">
        <f>IF(F1113&gt;F1112,"BUY",IF(F1113&lt;F1112,"SELL","HOLD"))</f>
        <v>HOLD</v>
      </c>
      <c r="H1113" s="7">
        <f>F1112*E1113</f>
        <v>2.9671494171669903E-3</v>
      </c>
      <c r="I1113" s="12">
        <f>I1112*(1+E1113)</f>
        <v>1.6011955111938221</v>
      </c>
      <c r="J1113" s="12">
        <f>J1112*(1+H1113)</f>
        <v>1.7074706706311362</v>
      </c>
      <c r="K1113" s="7">
        <f>I1113/MAX(I$2:I1113)-1</f>
        <v>0</v>
      </c>
      <c r="L1113" s="7">
        <f>J1113/MAX(J$2:J1113)-1</f>
        <v>0</v>
      </c>
    </row>
    <row r="1114" spans="1:12" x14ac:dyDescent="0.25">
      <c r="A1114" s="1">
        <v>45390</v>
      </c>
      <c r="B1114" s="9">
        <v>286.64</v>
      </c>
      <c r="C1114" s="9">
        <f>AVERAGE(B1065:B1114)</f>
        <v>272.1626</v>
      </c>
      <c r="D1114" s="9">
        <f>AVERAGE(B915:B1114)</f>
        <v>259.85604999999998</v>
      </c>
      <c r="E1114" s="7">
        <f>IF(B1113=0,0,(B1114-B1113)/B1113)</f>
        <v>9.5090512080016499E-3</v>
      </c>
      <c r="F1114">
        <f>IF(C1114&gt;D1114,1,0)</f>
        <v>1</v>
      </c>
      <c r="G1114" t="str">
        <f>IF(F1114&gt;F1113,"BUY",IF(F1114&lt;F1113,"SELL","HOLD"))</f>
        <v>HOLD</v>
      </c>
      <c r="H1114" s="7">
        <f>F1113*E1114</f>
        <v>9.5090512080016499E-3</v>
      </c>
      <c r="I1114" s="12">
        <f>I1113*(1+E1114)</f>
        <v>1.6164213613037866</v>
      </c>
      <c r="J1114" s="12">
        <f>J1113*(1+H1114)</f>
        <v>1.7237070966743286</v>
      </c>
      <c r="K1114" s="7">
        <f>I1114/MAX(I$2:I1114)-1</f>
        <v>0</v>
      </c>
      <c r="L1114" s="7">
        <f>J1114/MAX(J$2:J1114)-1</f>
        <v>0</v>
      </c>
    </row>
    <row r="1115" spans="1:12" x14ac:dyDescent="0.25">
      <c r="A1115" s="1">
        <v>45391</v>
      </c>
      <c r="B1115" s="9">
        <v>288.29000000000002</v>
      </c>
      <c r="C1115" s="9">
        <f>AVERAGE(B1066:B1115)</f>
        <v>272.59640000000007</v>
      </c>
      <c r="D1115" s="9">
        <f>AVERAGE(B916:B1115)</f>
        <v>260.00295</v>
      </c>
      <c r="E1115" s="7">
        <f>IF(B1114=0,0,(B1115-B1114)/B1114)</f>
        <v>5.756349427853873E-3</v>
      </c>
      <c r="F1115">
        <f>IF(C1115&gt;D1115,1,0)</f>
        <v>1</v>
      </c>
      <c r="G1115" t="str">
        <f>IF(F1115&gt;F1114,"BUY",IF(F1115&lt;F1114,"SELL","HOLD"))</f>
        <v>HOLD</v>
      </c>
      <c r="H1115" s="7">
        <f>F1114*E1115</f>
        <v>5.756349427853873E-3</v>
      </c>
      <c r="I1115" s="12">
        <f>I1114*(1+E1115)</f>
        <v>1.6257260474820983</v>
      </c>
      <c r="J1115" s="12">
        <f>J1114*(1+H1115)</f>
        <v>1.7336293570340575</v>
      </c>
      <c r="K1115" s="7">
        <f>I1115/MAX(I$2:I1115)-1</f>
        <v>0</v>
      </c>
      <c r="L1115" s="7">
        <f>J1115/MAX(J$2:J1115)-1</f>
        <v>0</v>
      </c>
    </row>
    <row r="1116" spans="1:12" x14ac:dyDescent="0.25">
      <c r="A1116" s="1">
        <v>45392</v>
      </c>
      <c r="B1116" s="9">
        <v>288.95</v>
      </c>
      <c r="C1116" s="9">
        <f>AVERAGE(B1067:B1116)</f>
        <v>273.05840000000006</v>
      </c>
      <c r="D1116" s="9">
        <f>AVERAGE(B917:B1116)</f>
        <v>260.15314999999998</v>
      </c>
      <c r="E1116" s="7">
        <f>IF(B1115=0,0,(B1116-B1115)/B1115)</f>
        <v>2.2893614069165358E-3</v>
      </c>
      <c r="F1116">
        <f>IF(C1116&gt;D1116,1,0)</f>
        <v>1</v>
      </c>
      <c r="G1116" t="str">
        <f>IF(F1116&gt;F1115,"BUY",IF(F1116&lt;F1115,"SELL","HOLD"))</f>
        <v>HOLD</v>
      </c>
      <c r="H1116" s="7">
        <f>F1115*E1116</f>
        <v>2.2893614069165358E-3</v>
      </c>
      <c r="I1116" s="12">
        <f>I1115*(1+E1116)</f>
        <v>1.6294479219534228</v>
      </c>
      <c r="J1116" s="12">
        <f>J1115*(1+H1116)</f>
        <v>1.737598261177949</v>
      </c>
      <c r="K1116" s="7">
        <f>I1116/MAX(I$2:I1116)-1</f>
        <v>0</v>
      </c>
      <c r="L1116" s="7">
        <f>J1116/MAX(J$2:J1116)-1</f>
        <v>0</v>
      </c>
    </row>
    <row r="1117" spans="1:12" x14ac:dyDescent="0.25">
      <c r="A1117" s="1">
        <v>45393</v>
      </c>
      <c r="B1117" s="9">
        <v>290.24</v>
      </c>
      <c r="C1117" s="9">
        <f>AVERAGE(B1068:B1117)</f>
        <v>273.60140000000007</v>
      </c>
      <c r="D1117" s="9">
        <f>AVERAGE(B918:B1117)</f>
        <v>260.30979999999994</v>
      </c>
      <c r="E1117" s="7">
        <f>IF(B1116=0,0,(B1117-B1116)/B1116)</f>
        <v>4.4644402145700658E-3</v>
      </c>
      <c r="F1117">
        <f>IF(C1117&gt;D1117,1,0)</f>
        <v>1</v>
      </c>
      <c r="G1117" t="str">
        <f>IF(F1117&gt;F1116,"BUY",IF(F1117&lt;F1116,"SELL","HOLD"))</f>
        <v>HOLD</v>
      </c>
      <c r="H1117" s="7">
        <f>F1116*E1117</f>
        <v>4.4644402145700658E-3</v>
      </c>
      <c r="I1117" s="12">
        <f>I1116*(1+E1117)</f>
        <v>1.6367224947837395</v>
      </c>
      <c r="J1117" s="12">
        <f>J1116*(1+H1117)</f>
        <v>1.7453556647319191</v>
      </c>
      <c r="K1117" s="7">
        <f>I1117/MAX(I$2:I1117)-1</f>
        <v>0</v>
      </c>
      <c r="L1117" s="7">
        <f>J1117/MAX(J$2:J1117)-1</f>
        <v>0</v>
      </c>
    </row>
    <row r="1118" spans="1:12" x14ac:dyDescent="0.25">
      <c r="A1118" s="1">
        <v>45394</v>
      </c>
      <c r="B1118" s="9">
        <v>297.45</v>
      </c>
      <c r="C1118" s="9">
        <f>AVERAGE(B1069:B1118)</f>
        <v>274.35260000000005</v>
      </c>
      <c r="D1118" s="9">
        <f>AVERAGE(B919:B1118)</f>
        <v>260.50249999999994</v>
      </c>
      <c r="E1118" s="7">
        <f>IF(B1117=0,0,(B1118-B1117)/B1117)</f>
        <v>2.4841510474090337E-2</v>
      </c>
      <c r="F1118">
        <f>IF(C1118&gt;D1118,1,0)</f>
        <v>1</v>
      </c>
      <c r="G1118" t="str">
        <f>IF(F1118&gt;F1117,"BUY",IF(F1118&lt;F1117,"SELL","HOLD"))</f>
        <v>HOLD</v>
      </c>
      <c r="H1118" s="7">
        <f>F1117*E1118</f>
        <v>2.4841510474090337E-2</v>
      </c>
      <c r="I1118" s="12">
        <f>I1117*(1+E1118)</f>
        <v>1.6773811537810892</v>
      </c>
      <c r="J1118" s="12">
        <f>J1117*(1+H1118)</f>
        <v>1.7887129357583702</v>
      </c>
      <c r="K1118" s="7">
        <f>I1118/MAX(I$2:I1118)-1</f>
        <v>0</v>
      </c>
      <c r="L1118" s="7">
        <f>J1118/MAX(J$2:J1118)-1</f>
        <v>0</v>
      </c>
    </row>
    <row r="1119" spans="1:12" x14ac:dyDescent="0.25">
      <c r="A1119" s="1">
        <v>45397</v>
      </c>
      <c r="B1119" s="9">
        <v>297.51</v>
      </c>
      <c r="C1119" s="9">
        <f>AVERAGE(B1070:B1119)</f>
        <v>275.04040000000009</v>
      </c>
      <c r="D1119" s="9">
        <f>AVERAGE(B920:B1119)</f>
        <v>260.69549999999998</v>
      </c>
      <c r="E1119" s="7">
        <f>IF(B1118=0,0,(B1119-B1118)/B1118)</f>
        <v>2.0171457387797035E-4</v>
      </c>
      <c r="F1119">
        <f>IF(C1119&gt;D1119,1,0)</f>
        <v>1</v>
      </c>
      <c r="G1119" t="str">
        <f>IF(F1119&gt;F1118,"BUY",IF(F1119&lt;F1118,"SELL","HOLD"))</f>
        <v>HOLD</v>
      </c>
      <c r="H1119" s="7">
        <f>F1118*E1119</f>
        <v>2.0171457387797035E-4</v>
      </c>
      <c r="I1119" s="12">
        <f>I1118*(1+E1119)</f>
        <v>1.677719506005755</v>
      </c>
      <c r="J1119" s="12">
        <f>J1118*(1+H1119)</f>
        <v>1.7890737452259966</v>
      </c>
      <c r="K1119" s="7">
        <f>I1119/MAX(I$2:I1119)-1</f>
        <v>0</v>
      </c>
      <c r="L1119" s="7">
        <f>J1119/MAX(J$2:J1119)-1</f>
        <v>0</v>
      </c>
    </row>
    <row r="1120" spans="1:12" x14ac:dyDescent="0.25">
      <c r="A1120" s="1">
        <v>45398</v>
      </c>
      <c r="B1120" s="9">
        <v>298.35000000000002</v>
      </c>
      <c r="C1120" s="9">
        <f>AVERAGE(B1071:B1120)</f>
        <v>275.76540000000006</v>
      </c>
      <c r="D1120" s="9">
        <f>AVERAGE(B921:B1120)</f>
        <v>260.89695</v>
      </c>
      <c r="E1120" s="7">
        <f>IF(B1119=0,0,(B1120-B1119)/B1119)</f>
        <v>2.8234345064032532E-3</v>
      </c>
      <c r="F1120">
        <f>IF(C1120&gt;D1120,1,0)</f>
        <v>1</v>
      </c>
      <c r="G1120" t="str">
        <f>IF(F1120&gt;F1119,"BUY",IF(F1120&lt;F1119,"SELL","HOLD"))</f>
        <v>HOLD</v>
      </c>
      <c r="H1120" s="7">
        <f>F1119*E1120</f>
        <v>2.8234345064032532E-3</v>
      </c>
      <c r="I1120" s="12">
        <f>I1119*(1+E1120)</f>
        <v>1.6824564371510775</v>
      </c>
      <c r="J1120" s="12">
        <f>J1119*(1+H1120)</f>
        <v>1.794125077772768</v>
      </c>
      <c r="K1120" s="7">
        <f>I1120/MAX(I$2:I1120)-1</f>
        <v>0</v>
      </c>
      <c r="L1120" s="7">
        <f>J1120/MAX(J$2:J1120)-1</f>
        <v>0</v>
      </c>
    </row>
    <row r="1121" spans="1:12" x14ac:dyDescent="0.25">
      <c r="A1121" s="1">
        <v>45399</v>
      </c>
      <c r="B1121" s="9">
        <v>301.72000000000003</v>
      </c>
      <c r="C1121" s="9">
        <f>AVERAGE(B1072:B1121)</f>
        <v>276.5354000000001</v>
      </c>
      <c r="D1121" s="9">
        <f>AVERAGE(B922:B1121)</f>
        <v>261.11115000000001</v>
      </c>
      <c r="E1121" s="7">
        <f>IF(B1120=0,0,(B1121-B1120)/B1120)</f>
        <v>1.1295458354281898E-2</v>
      </c>
      <c r="F1121">
        <f>IF(C1121&gt;D1121,1,0)</f>
        <v>1</v>
      </c>
      <c r="G1121" t="str">
        <f>IF(F1121&gt;F1120,"BUY",IF(F1121&lt;F1120,"SELL","HOLD"))</f>
        <v>HOLD</v>
      </c>
      <c r="H1121" s="7">
        <f>F1120*E1121</f>
        <v>1.1295458354281898E-2</v>
      </c>
      <c r="I1121" s="12">
        <f>I1120*(1+E1121)</f>
        <v>1.7014605537698111</v>
      </c>
      <c r="J1121" s="12">
        <f>J1120*(1+H1121)</f>
        <v>1.8143905428711231</v>
      </c>
      <c r="K1121" s="7">
        <f>I1121/MAX(I$2:I1121)-1</f>
        <v>0</v>
      </c>
      <c r="L1121" s="7">
        <f>J1121/MAX(J$2:J1121)-1</f>
        <v>0</v>
      </c>
    </row>
    <row r="1122" spans="1:12" x14ac:dyDescent="0.25">
      <c r="A1122" s="1">
        <v>45400</v>
      </c>
      <c r="B1122" s="9">
        <v>305.3</v>
      </c>
      <c r="C1122" s="9">
        <f>AVERAGE(B1073:B1122)</f>
        <v>277.37520000000006</v>
      </c>
      <c r="D1122" s="9">
        <f>AVERAGE(B923:B1122)</f>
        <v>261.34309999999999</v>
      </c>
      <c r="E1122" s="7">
        <f>IF(B1121=0,0,(B1122-B1121)/B1121)</f>
        <v>1.1865305581333634E-2</v>
      </c>
      <c r="F1122">
        <f>IF(C1122&gt;D1122,1,0)</f>
        <v>1</v>
      </c>
      <c r="G1122" t="str">
        <f>IF(F1122&gt;F1121,"BUY",IF(F1122&lt;F1121,"SELL","HOLD"))</f>
        <v>HOLD</v>
      </c>
      <c r="H1122" s="7">
        <f>F1121*E1122</f>
        <v>1.1865305581333634E-2</v>
      </c>
      <c r="I1122" s="12">
        <f>I1121*(1+E1122)</f>
        <v>1.721648903174875</v>
      </c>
      <c r="J1122" s="12">
        <f>J1121*(1+H1122)</f>
        <v>1.8359188411061707</v>
      </c>
      <c r="K1122" s="7">
        <f>I1122/MAX(I$2:I1122)-1</f>
        <v>0</v>
      </c>
      <c r="L1122" s="7">
        <f>J1122/MAX(J$2:J1122)-1</f>
        <v>0</v>
      </c>
    </row>
    <row r="1123" spans="1:12" x14ac:dyDescent="0.25">
      <c r="A1123" s="1">
        <v>45401</v>
      </c>
      <c r="B1123" s="9">
        <v>309.17</v>
      </c>
      <c r="C1123" s="9">
        <f>AVERAGE(B1074:B1123)</f>
        <v>278.2632000000001</v>
      </c>
      <c r="D1123" s="9">
        <f>AVERAGE(B924:B1123)</f>
        <v>261.60615000000001</v>
      </c>
      <c r="E1123" s="7">
        <f>IF(B1122=0,0,(B1123-B1122)/B1122)</f>
        <v>1.2676056338028183E-2</v>
      </c>
      <c r="F1123">
        <f>IF(C1123&gt;D1123,1,0)</f>
        <v>1</v>
      </c>
      <c r="G1123" t="str">
        <f>IF(F1123&gt;F1122,"BUY",IF(F1123&lt;F1122,"SELL","HOLD"))</f>
        <v>HOLD</v>
      </c>
      <c r="H1123" s="7">
        <f>F1122*E1123</f>
        <v>1.2676056338028183E-2</v>
      </c>
      <c r="I1123" s="12">
        <f>I1122*(1+E1123)</f>
        <v>1.7434726216658241</v>
      </c>
      <c r="J1123" s="12">
        <f>J1122*(1+H1123)</f>
        <v>1.8591910517680799</v>
      </c>
      <c r="K1123" s="7">
        <f>I1123/MAX(I$2:I1123)-1</f>
        <v>0</v>
      </c>
      <c r="L1123" s="7">
        <f>J1123/MAX(J$2:J1123)-1</f>
        <v>0</v>
      </c>
    </row>
    <row r="1124" spans="1:12" x14ac:dyDescent="0.25">
      <c r="A1124" s="1">
        <v>45404</v>
      </c>
      <c r="B1124" s="9">
        <v>311.39</v>
      </c>
      <c r="C1124" s="9">
        <f>AVERAGE(B1075:B1124)</f>
        <v>279.18720000000008</v>
      </c>
      <c r="D1124" s="9">
        <f>AVERAGE(B925:B1124)</f>
        <v>261.87705</v>
      </c>
      <c r="E1124" s="7">
        <f>IF(B1123=0,0,(B1124-B1123)/B1123)</f>
        <v>7.1805155739559801E-3</v>
      </c>
      <c r="F1124">
        <f>IF(C1124&gt;D1124,1,0)</f>
        <v>1</v>
      </c>
      <c r="G1124" t="str">
        <f>IF(F1124&gt;F1123,"BUY",IF(F1124&lt;F1123,"SELL","HOLD"))</f>
        <v>HOLD</v>
      </c>
      <c r="H1124" s="7">
        <f>F1123*E1124</f>
        <v>7.1805155739559801E-3</v>
      </c>
      <c r="I1124" s="12">
        <f>I1123*(1+E1124)</f>
        <v>1.7559916539784612</v>
      </c>
      <c r="J1124" s="12">
        <f>J1123*(1+H1124)</f>
        <v>1.87254100207026</v>
      </c>
      <c r="K1124" s="7">
        <f>I1124/MAX(I$2:I1124)-1</f>
        <v>0</v>
      </c>
      <c r="L1124" s="7">
        <f>J1124/MAX(J$2:J1124)-1</f>
        <v>0</v>
      </c>
    </row>
    <row r="1125" spans="1:12" x14ac:dyDescent="0.25">
      <c r="A1125" s="1">
        <v>45405</v>
      </c>
      <c r="B1125" s="9">
        <v>308.08</v>
      </c>
      <c r="C1125" s="9">
        <f>AVERAGE(B1076:B1125)</f>
        <v>280.10880000000003</v>
      </c>
      <c r="D1125" s="9">
        <f>AVERAGE(B926:B1125)</f>
        <v>262.13885000000005</v>
      </c>
      <c r="E1125" s="7">
        <f>IF(B1124=0,0,(B1125-B1124)/B1124)</f>
        <v>-1.0629756896496362E-2</v>
      </c>
      <c r="F1125">
        <f>IF(C1125&gt;D1125,1,0)</f>
        <v>1</v>
      </c>
      <c r="G1125" t="str">
        <f>IF(F1125&gt;F1124,"BUY",IF(F1125&lt;F1124,"SELL","HOLD"))</f>
        <v>HOLD</v>
      </c>
      <c r="H1125" s="7">
        <f>F1124*E1125</f>
        <v>-1.0629756896496362E-2</v>
      </c>
      <c r="I1125" s="12">
        <f>I1124*(1+E1125)</f>
        <v>1.7373258895843937</v>
      </c>
      <c r="J1125" s="12">
        <f>J1124*(1+H1125)</f>
        <v>1.8526363464395315</v>
      </c>
      <c r="K1125" s="7">
        <f>I1125/MAX(I$2:I1125)-1</f>
        <v>-1.0629756896496367E-2</v>
      </c>
      <c r="L1125" s="7">
        <f>J1125/MAX(J$2:J1125)-1</f>
        <v>-1.0629756896496367E-2</v>
      </c>
    </row>
    <row r="1126" spans="1:12" x14ac:dyDescent="0.25">
      <c r="A1126" s="1">
        <v>45406</v>
      </c>
      <c r="B1126" s="9">
        <v>313.35000000000002</v>
      </c>
      <c r="C1126" s="9">
        <f>AVERAGE(B1077:B1126)</f>
        <v>281.07940000000002</v>
      </c>
      <c r="D1126" s="9">
        <f>AVERAGE(B927:B1126)</f>
        <v>262.41105000000005</v>
      </c>
      <c r="E1126" s="7">
        <f>IF(B1125=0,0,(B1126-B1125)/B1125)</f>
        <v>1.7105946507400802E-2</v>
      </c>
      <c r="F1126">
        <f>IF(C1126&gt;D1126,1,0)</f>
        <v>1</v>
      </c>
      <c r="G1126" t="str">
        <f>IF(F1126&gt;F1125,"BUY",IF(F1126&lt;F1125,"SELL","HOLD"))</f>
        <v>HOLD</v>
      </c>
      <c r="H1126" s="7">
        <f>F1125*E1126</f>
        <v>1.7105946507400802E-2</v>
      </c>
      <c r="I1126" s="12">
        <f>I1125*(1+E1126)</f>
        <v>1.7670444933175469</v>
      </c>
      <c r="J1126" s="12">
        <f>J1125*(1+H1126)</f>
        <v>1.8843274446793925</v>
      </c>
      <c r="K1126" s="7">
        <f>I1126/MAX(I$2:I1126)-1</f>
        <v>0</v>
      </c>
      <c r="L1126" s="7">
        <f>J1126/MAX(J$2:J1126)-1</f>
        <v>0</v>
      </c>
    </row>
    <row r="1127" spans="1:12" x14ac:dyDescent="0.25">
      <c r="A1127" s="1">
        <v>45407</v>
      </c>
      <c r="B1127" s="9">
        <v>310.02</v>
      </c>
      <c r="C1127" s="9">
        <f>AVERAGE(B1078:B1127)</f>
        <v>282.00540000000007</v>
      </c>
      <c r="D1127" s="9">
        <f>AVERAGE(B928:B1127)</f>
        <v>262.6848</v>
      </c>
      <c r="E1127" s="7">
        <f>IF(B1126=0,0,(B1127-B1126)/B1126)</f>
        <v>-1.0627094303494625E-2</v>
      </c>
      <c r="F1127">
        <f>IF(C1127&gt;D1127,1,0)</f>
        <v>1</v>
      </c>
      <c r="G1127" t="str">
        <f>IF(F1127&gt;F1126,"BUY",IF(F1127&lt;F1126,"SELL","HOLD"))</f>
        <v>HOLD</v>
      </c>
      <c r="H1127" s="7">
        <f>F1126*E1127</f>
        <v>-1.0627094303494625E-2</v>
      </c>
      <c r="I1127" s="12">
        <f>I1126*(1+E1127)</f>
        <v>1.7482659448485904</v>
      </c>
      <c r="J1127" s="12">
        <f>J1126*(1+H1127)</f>
        <v>1.8643025192261216</v>
      </c>
      <c r="K1127" s="7">
        <f>I1127/MAX(I$2:I1127)-1</f>
        <v>-1.0627094303494622E-2</v>
      </c>
      <c r="L1127" s="7">
        <f>J1127/MAX(J$2:J1127)-1</f>
        <v>-1.0627094303494622E-2</v>
      </c>
    </row>
    <row r="1128" spans="1:12" x14ac:dyDescent="0.25">
      <c r="A1128" s="1">
        <v>45408</v>
      </c>
      <c r="B1128" s="9">
        <v>311.2</v>
      </c>
      <c r="C1128" s="9">
        <f>AVERAGE(B1079:B1128)</f>
        <v>283.03280000000007</v>
      </c>
      <c r="D1128" s="9">
        <f>AVERAGE(B929:B1128)</f>
        <v>262.97004999999996</v>
      </c>
      <c r="E1128" s="7">
        <f>IF(B1127=0,0,(B1128-B1127)/B1127)</f>
        <v>3.806206051222524E-3</v>
      </c>
      <c r="F1128">
        <f>IF(C1128&gt;D1128,1,0)</f>
        <v>1</v>
      </c>
      <c r="G1128" t="str">
        <f>IF(F1128&gt;F1127,"BUY",IF(F1128&lt;F1127,"SELL","HOLD"))</f>
        <v>HOLD</v>
      </c>
      <c r="H1128" s="7">
        <f>F1127*E1128</f>
        <v>3.806206051222524E-3</v>
      </c>
      <c r="I1128" s="12">
        <f>I1127*(1+E1128)</f>
        <v>1.7549202052670194</v>
      </c>
      <c r="J1128" s="12">
        <f>J1127*(1+H1128)</f>
        <v>1.8713984387561093</v>
      </c>
      <c r="K1128" s="7">
        <f>I1128/MAX(I$2:I1128)-1</f>
        <v>-6.8613371629169251E-3</v>
      </c>
      <c r="L1128" s="7">
        <f>J1128/MAX(J$2:J1128)-1</f>
        <v>-6.8613371629170361E-3</v>
      </c>
    </row>
    <row r="1129" spans="1:12" x14ac:dyDescent="0.25">
      <c r="A1129" s="1">
        <v>45411</v>
      </c>
      <c r="B1129" s="9">
        <v>309.11</v>
      </c>
      <c r="C1129" s="9">
        <f>AVERAGE(B1080:B1129)</f>
        <v>284.03660000000008</v>
      </c>
      <c r="D1129" s="9">
        <f>AVERAGE(B930:B1129)</f>
        <v>263.23849999999999</v>
      </c>
      <c r="E1129" s="7">
        <f>IF(B1128=0,0,(B1129-B1128)/B1128)</f>
        <v>-6.7159383033418224E-3</v>
      </c>
      <c r="F1129">
        <f>IF(C1129&gt;D1129,1,0)</f>
        <v>1</v>
      </c>
      <c r="G1129" t="str">
        <f>IF(F1129&gt;F1128,"BUY",IF(F1129&lt;F1128,"SELL","HOLD"))</f>
        <v>HOLD</v>
      </c>
      <c r="H1129" s="7">
        <f>F1128*E1129</f>
        <v>-6.7159383033418224E-3</v>
      </c>
      <c r="I1129" s="12">
        <f>I1128*(1+E1129)</f>
        <v>1.7431342694411582</v>
      </c>
      <c r="J1129" s="12">
        <f>J1128*(1+H1129)</f>
        <v>1.858830242300453</v>
      </c>
      <c r="K1129" s="7">
        <f>I1129/MAX(I$2:I1129)-1</f>
        <v>-1.3531195149194208E-2</v>
      </c>
      <c r="L1129" s="7">
        <f>J1129/MAX(J$2:J1129)-1</f>
        <v>-1.3531195149194319E-2</v>
      </c>
    </row>
    <row r="1130" spans="1:12" x14ac:dyDescent="0.25">
      <c r="A1130" s="1">
        <v>45412</v>
      </c>
      <c r="B1130" s="9">
        <v>309.16000000000003</v>
      </c>
      <c r="C1130" s="9">
        <f>AVERAGE(B1081:B1130)</f>
        <v>284.95960000000008</v>
      </c>
      <c r="D1130" s="9">
        <f>AVERAGE(B931:B1130)</f>
        <v>263.48975000000002</v>
      </c>
      <c r="E1130" s="7">
        <f>IF(B1129=0,0,(B1130-B1129)/B1129)</f>
        <v>1.617547151499834E-4</v>
      </c>
      <c r="F1130">
        <f>IF(C1130&gt;D1130,1,0)</f>
        <v>1</v>
      </c>
      <c r="G1130" t="str">
        <f>IF(F1130&gt;F1129,"BUY",IF(F1130&lt;F1129,"SELL","HOLD"))</f>
        <v>HOLD</v>
      </c>
      <c r="H1130" s="7">
        <f>F1129*E1130</f>
        <v>1.617547151499834E-4</v>
      </c>
      <c r="I1130" s="12">
        <f>I1129*(1+E1130)</f>
        <v>1.7434162296283799</v>
      </c>
      <c r="J1130" s="12">
        <f>J1129*(1+H1130)</f>
        <v>1.8591309168568086</v>
      </c>
      <c r="K1130" s="7">
        <f>I1130/MAX(I$2:I1130)-1</f>
        <v>-1.3371629168661081E-2</v>
      </c>
      <c r="L1130" s="7">
        <f>J1130/MAX(J$2:J1130)-1</f>
        <v>-1.3371629168661192E-2</v>
      </c>
    </row>
    <row r="1131" spans="1:12" x14ac:dyDescent="0.25">
      <c r="A1131" s="1">
        <v>45413</v>
      </c>
      <c r="B1131" s="9">
        <v>310.42</v>
      </c>
      <c r="C1131" s="9">
        <f>AVERAGE(B1082:B1131)</f>
        <v>285.85880000000003</v>
      </c>
      <c r="D1131" s="9">
        <f>AVERAGE(B932:B1131)</f>
        <v>263.7473</v>
      </c>
      <c r="E1131" s="7">
        <f>IF(B1130=0,0,(B1131-B1130)/B1130)</f>
        <v>4.0755595807995563E-3</v>
      </c>
      <c r="F1131">
        <f>IF(C1131&gt;D1131,1,0)</f>
        <v>1</v>
      </c>
      <c r="G1131" t="str">
        <f>IF(F1131&gt;F1130,"BUY",IF(F1131&lt;F1130,"SELL","HOLD"))</f>
        <v>HOLD</v>
      </c>
      <c r="H1131" s="7">
        <f>F1130*E1131</f>
        <v>4.0755595807995563E-3</v>
      </c>
      <c r="I1131" s="12">
        <f>I1130*(1+E1131)</f>
        <v>1.7505216263463632</v>
      </c>
      <c r="J1131" s="12">
        <f>J1130*(1+H1131)</f>
        <v>1.866707915676965</v>
      </c>
      <c r="K1131" s="7">
        <f>I1131/MAX(I$2:I1131)-1</f>
        <v>-9.3505664592308246E-3</v>
      </c>
      <c r="L1131" s="7">
        <f>J1131/MAX(J$2:J1131)-1</f>
        <v>-9.3505664592309357E-3</v>
      </c>
    </row>
    <row r="1132" spans="1:12" x14ac:dyDescent="0.25">
      <c r="A1132" s="1">
        <v>45414</v>
      </c>
      <c r="B1132" s="9">
        <v>311.66000000000003</v>
      </c>
      <c r="C1132" s="9">
        <f>AVERAGE(B1083:B1132)</f>
        <v>286.79720000000003</v>
      </c>
      <c r="D1132" s="9">
        <f>AVERAGE(B933:B1132)</f>
        <v>264.01670000000001</v>
      </c>
      <c r="E1132" s="7">
        <f>IF(B1131=0,0,(B1132-B1131)/B1131)</f>
        <v>3.9945879775787931E-3</v>
      </c>
      <c r="F1132">
        <f>IF(C1132&gt;D1132,1,0)</f>
        <v>1</v>
      </c>
      <c r="G1132" t="str">
        <f>IF(F1132&gt;F1131,"BUY",IF(F1132&lt;F1131,"SELL","HOLD"))</f>
        <v>HOLD</v>
      </c>
      <c r="H1132" s="7">
        <f>F1131*E1132</f>
        <v>3.9945879775787931E-3</v>
      </c>
      <c r="I1132" s="12">
        <f>I1131*(1+E1132)</f>
        <v>1.7575142389894582</v>
      </c>
      <c r="J1132" s="12">
        <f>J1131*(1+H1132)</f>
        <v>1.8741646446745797</v>
      </c>
      <c r="K1132" s="7">
        <f>I1132/MAX(I$2:I1132)-1</f>
        <v>-5.3933301420135971E-3</v>
      </c>
      <c r="L1132" s="7">
        <f>J1132/MAX(J$2:J1132)-1</f>
        <v>-5.3933301420135971E-3</v>
      </c>
    </row>
    <row r="1133" spans="1:12" x14ac:dyDescent="0.25">
      <c r="A1133" s="1">
        <v>45415</v>
      </c>
      <c r="B1133" s="9">
        <v>313.23</v>
      </c>
      <c r="C1133" s="9">
        <f>AVERAGE(B1084:B1133)</f>
        <v>287.78100000000006</v>
      </c>
      <c r="D1133" s="9">
        <f>AVERAGE(B934:B1133)</f>
        <v>264.28829999999999</v>
      </c>
      <c r="E1133" s="7">
        <f>IF(B1132=0,0,(B1133-B1132)/B1132)</f>
        <v>5.0375409099659664E-3</v>
      </c>
      <c r="F1133">
        <f>IF(C1133&gt;D1133,1,0)</f>
        <v>1</v>
      </c>
      <c r="G1133" t="str">
        <f>IF(F1133&gt;F1132,"BUY",IF(F1133&lt;F1132,"SELL","HOLD"))</f>
        <v>HOLD</v>
      </c>
      <c r="H1133" s="7">
        <f>F1132*E1133</f>
        <v>5.0375409099659664E-3</v>
      </c>
      <c r="I1133" s="12">
        <f>I1132*(1+E1133)</f>
        <v>1.7663677888682152</v>
      </c>
      <c r="J1133" s="12">
        <f>J1132*(1+H1133)</f>
        <v>1.8836058257441395</v>
      </c>
      <c r="K1133" s="7">
        <f>I1133/MAX(I$2:I1133)-1</f>
        <v>-3.8295835327906147E-4</v>
      </c>
      <c r="L1133" s="7">
        <f>J1133/MAX(J$2:J1133)-1</f>
        <v>-3.8295835327906147E-4</v>
      </c>
    </row>
    <row r="1134" spans="1:12" x14ac:dyDescent="0.25">
      <c r="A1134" s="1">
        <v>45418</v>
      </c>
      <c r="B1134" s="9">
        <v>318.52999999999997</v>
      </c>
      <c r="C1134" s="9">
        <f>AVERAGE(B1085:B1134)</f>
        <v>288.88360000000006</v>
      </c>
      <c r="D1134" s="9">
        <f>AVERAGE(B935:B1134)</f>
        <v>264.60355000000004</v>
      </c>
      <c r="E1134" s="7">
        <f>IF(B1133=0,0,(B1134-B1133)/B1133)</f>
        <v>1.6920473773265506E-2</v>
      </c>
      <c r="F1134">
        <f>IF(C1134&gt;D1134,1,0)</f>
        <v>1</v>
      </c>
      <c r="G1134" t="str">
        <f>IF(F1134&gt;F1133,"BUY",IF(F1134&lt;F1133,"SELL","HOLD"))</f>
        <v>HOLD</v>
      </c>
      <c r="H1134" s="7">
        <f>F1133*E1134</f>
        <v>1.6920473773265506E-2</v>
      </c>
      <c r="I1134" s="12">
        <f>I1133*(1+E1134)</f>
        <v>1.796255568713701</v>
      </c>
      <c r="J1134" s="12">
        <f>J1133*(1+H1134)</f>
        <v>1.9154773287178135</v>
      </c>
      <c r="K1134" s="7">
        <f>I1134/MAX(I$2:I1134)-1</f>
        <v>0</v>
      </c>
      <c r="L1134" s="7">
        <f>J1134/MAX(J$2:J1134)-1</f>
        <v>0</v>
      </c>
    </row>
    <row r="1135" spans="1:12" x14ac:dyDescent="0.25">
      <c r="A1135" s="1">
        <v>45419</v>
      </c>
      <c r="B1135" s="9">
        <v>320.23</v>
      </c>
      <c r="C1135" s="9">
        <f>AVERAGE(B1086:B1135)</f>
        <v>289.90660000000008</v>
      </c>
      <c r="D1135" s="9">
        <f>AVERAGE(B936:B1135)</f>
        <v>264.95390000000009</v>
      </c>
      <c r="E1135" s="7">
        <f>IF(B1134=0,0,(B1135-B1134)/B1134)</f>
        <v>5.3370169214832057E-3</v>
      </c>
      <c r="F1135">
        <f>IF(C1135&gt;D1135,1,0)</f>
        <v>1</v>
      </c>
      <c r="G1135" t="str">
        <f>IF(F1135&gt;F1134,"BUY",IF(F1135&lt;F1134,"SELL","HOLD"))</f>
        <v>HOLD</v>
      </c>
      <c r="H1135" s="7">
        <f>F1134*E1135</f>
        <v>5.3370169214832057E-3</v>
      </c>
      <c r="I1135" s="12">
        <f>I1134*(1+E1135)</f>
        <v>1.8058422150792346</v>
      </c>
      <c r="J1135" s="12">
        <f>J1134*(1+H1135)</f>
        <v>1.925700263633898</v>
      </c>
      <c r="K1135" s="7">
        <f>I1135/MAX(I$2:I1135)-1</f>
        <v>0</v>
      </c>
      <c r="L1135" s="7">
        <f>J1135/MAX(J$2:J1135)-1</f>
        <v>0</v>
      </c>
    </row>
    <row r="1136" spans="1:12" x14ac:dyDescent="0.25">
      <c r="A1136" s="1">
        <v>45420</v>
      </c>
      <c r="B1136" s="9">
        <v>319.70999999999998</v>
      </c>
      <c r="C1136" s="9">
        <f>AVERAGE(B1087:B1136)</f>
        <v>290.89440000000002</v>
      </c>
      <c r="D1136" s="9">
        <f>AVERAGE(B937:B1136)</f>
        <v>265.2946</v>
      </c>
      <c r="E1136" s="7">
        <f>IF(B1135=0,0,(B1136-B1135)/B1135)</f>
        <v>-1.6238328701247186E-3</v>
      </c>
      <c r="F1136">
        <f>IF(C1136&gt;D1136,1,0)</f>
        <v>1</v>
      </c>
      <c r="G1136" t="str">
        <f>IF(F1136&gt;F1135,"BUY",IF(F1136&lt;F1135,"SELL","HOLD"))</f>
        <v>HOLD</v>
      </c>
      <c r="H1136" s="7">
        <f>F1135*E1136</f>
        <v>-1.6238328701247186E-3</v>
      </c>
      <c r="I1136" s="12">
        <f>I1135*(1+E1136)</f>
        <v>1.8029098291321302</v>
      </c>
      <c r="J1136" s="12">
        <f>J1135*(1+H1136)</f>
        <v>1.9225732482478015</v>
      </c>
      <c r="K1136" s="7">
        <f>I1136/MAX(I$2:I1136)-1</f>
        <v>-1.6238328701246862E-3</v>
      </c>
      <c r="L1136" s="7">
        <f>J1136/MAX(J$2:J1136)-1</f>
        <v>-1.6238328701246862E-3</v>
      </c>
    </row>
    <row r="1137" spans="1:12" x14ac:dyDescent="0.25">
      <c r="A1137" s="1">
        <v>45421</v>
      </c>
      <c r="B1137" s="9">
        <v>323.05</v>
      </c>
      <c r="C1137" s="9">
        <f>AVERAGE(B1088:B1137)</f>
        <v>291.92140000000001</v>
      </c>
      <c r="D1137" s="9">
        <f>AVERAGE(B938:B1137)</f>
        <v>265.65685000000008</v>
      </c>
      <c r="E1137" s="7">
        <f>IF(B1136=0,0,(B1137-B1136)/B1136)</f>
        <v>1.0446967564355297E-2</v>
      </c>
      <c r="F1137">
        <f>IF(C1137&gt;D1137,1,0)</f>
        <v>1</v>
      </c>
      <c r="G1137" t="str">
        <f>IF(F1137&gt;F1136,"BUY",IF(F1137&lt;F1136,"SELL","HOLD"))</f>
        <v>HOLD</v>
      </c>
      <c r="H1137" s="7">
        <f>F1136*E1137</f>
        <v>1.0446967564355297E-2</v>
      </c>
      <c r="I1137" s="12">
        <f>I1136*(1+E1137)</f>
        <v>1.8217447696385307</v>
      </c>
      <c r="J1137" s="12">
        <f>J1136*(1+H1137)</f>
        <v>1.9426583086123435</v>
      </c>
      <c r="K1137" s="7">
        <f>I1137/MAX(I$2:I1137)-1</f>
        <v>0</v>
      </c>
      <c r="L1137" s="7">
        <f>J1137/MAX(J$2:J1137)-1</f>
        <v>0</v>
      </c>
    </row>
    <row r="1138" spans="1:12" x14ac:dyDescent="0.25">
      <c r="A1138" s="1">
        <v>45422</v>
      </c>
      <c r="B1138" s="9">
        <v>327.14999999999998</v>
      </c>
      <c r="C1138" s="9">
        <f>AVERAGE(B1089:B1138)</f>
        <v>292.96999999999997</v>
      </c>
      <c r="D1138" s="9">
        <f>AVERAGE(B939:B1138)</f>
        <v>266.05090000000001</v>
      </c>
      <c r="E1138" s="7">
        <f>IF(B1137=0,0,(B1138-B1137)/B1137)</f>
        <v>1.2691533818294276E-2</v>
      </c>
      <c r="F1138">
        <f>IF(C1138&gt;D1138,1,0)</f>
        <v>1</v>
      </c>
      <c r="G1138" t="str">
        <f>IF(F1138&gt;F1137,"BUY",IF(F1138&lt;F1137,"SELL","HOLD"))</f>
        <v>HOLD</v>
      </c>
      <c r="H1138" s="7">
        <f>F1137*E1138</f>
        <v>1.2691533818294276E-2</v>
      </c>
      <c r="I1138" s="12">
        <f>I1137*(1+E1138)</f>
        <v>1.8448655049906988</v>
      </c>
      <c r="J1138" s="12">
        <f>J1137*(1+H1138)</f>
        <v>1.9673136222334873</v>
      </c>
      <c r="K1138" s="7">
        <f>I1138/MAX(I$2:I1138)-1</f>
        <v>0</v>
      </c>
      <c r="L1138" s="7">
        <f>J1138/MAX(J$2:J1138)-1</f>
        <v>0</v>
      </c>
    </row>
    <row r="1139" spans="1:12" x14ac:dyDescent="0.25">
      <c r="A1139" s="1">
        <v>45425</v>
      </c>
      <c r="B1139" s="9">
        <v>323.39</v>
      </c>
      <c r="C1139" s="9">
        <f>AVERAGE(B1090:B1139)</f>
        <v>293.92579999999992</v>
      </c>
      <c r="D1139" s="9">
        <f>AVERAGE(B940:B1139)</f>
        <v>266.41585000000009</v>
      </c>
      <c r="E1139" s="7">
        <f>IF(B1138=0,0,(B1139-B1138)/B1138)</f>
        <v>-1.1493198838453282E-2</v>
      </c>
      <c r="F1139">
        <f>IF(C1139&gt;D1139,1,0)</f>
        <v>1</v>
      </c>
      <c r="G1139" t="str">
        <f>IF(F1139&gt;F1138,"BUY",IF(F1139&lt;F1138,"SELL","HOLD"))</f>
        <v>HOLD</v>
      </c>
      <c r="H1139" s="7">
        <f>F1138*E1139</f>
        <v>-1.1493198838453282E-2</v>
      </c>
      <c r="I1139" s="12">
        <f>I1138*(1+E1139)</f>
        <v>1.8236620989116372</v>
      </c>
      <c r="J1139" s="12">
        <f>J1138*(1+H1139)</f>
        <v>1.9447028955955601</v>
      </c>
      <c r="K1139" s="7">
        <f>I1139/MAX(I$2:I1139)-1</f>
        <v>-1.1493198838453234E-2</v>
      </c>
      <c r="L1139" s="7">
        <f>J1139/MAX(J$2:J1139)-1</f>
        <v>-1.1493198838453234E-2</v>
      </c>
    </row>
    <row r="1140" spans="1:12" x14ac:dyDescent="0.25">
      <c r="A1140" s="1">
        <v>45426</v>
      </c>
      <c r="B1140" s="9">
        <v>325.58</v>
      </c>
      <c r="C1140" s="9">
        <f>AVERAGE(B1091:B1140)</f>
        <v>294.93539999999996</v>
      </c>
      <c r="D1140" s="9">
        <f>AVERAGE(B941:B1140)</f>
        <v>266.78720000000004</v>
      </c>
      <c r="E1140" s="7">
        <f>IF(B1139=0,0,(B1140-B1139)/B1139)</f>
        <v>6.7720090293453654E-3</v>
      </c>
      <c r="F1140">
        <f>IF(C1140&gt;D1140,1,0)</f>
        <v>1</v>
      </c>
      <c r="G1140" t="str">
        <f>IF(F1140&gt;F1139,"BUY",IF(F1140&lt;F1139,"SELL","HOLD"))</f>
        <v>HOLD</v>
      </c>
      <c r="H1140" s="7">
        <f>F1139*E1140</f>
        <v>6.7720090293453654E-3</v>
      </c>
      <c r="I1140" s="12">
        <f>I1139*(1+E1140)</f>
        <v>1.8360119551119416</v>
      </c>
      <c r="J1140" s="12">
        <f>J1139*(1+H1140)</f>
        <v>1.9578724411639272</v>
      </c>
      <c r="K1140" s="7">
        <f>I1140/MAX(I$2:I1140)-1</f>
        <v>-4.7990218554180286E-3</v>
      </c>
      <c r="L1140" s="7">
        <f>J1140/MAX(J$2:J1140)-1</f>
        <v>-4.7990218554180286E-3</v>
      </c>
    </row>
    <row r="1141" spans="1:12" x14ac:dyDescent="0.25">
      <c r="A1141" s="1">
        <v>45427</v>
      </c>
      <c r="B1141" s="9">
        <v>327.60000000000002</v>
      </c>
      <c r="C1141" s="9">
        <f>AVERAGE(B1092:B1141)</f>
        <v>295.99179999999996</v>
      </c>
      <c r="D1141" s="9">
        <f>AVERAGE(B942:B1141)</f>
        <v>267.17425000000003</v>
      </c>
      <c r="E1141" s="7">
        <f>IF(B1140=0,0,(B1141-B1140)/B1140)</f>
        <v>6.2043123041957086E-3</v>
      </c>
      <c r="F1141">
        <f>IF(C1141&gt;D1141,1,0)</f>
        <v>1</v>
      </c>
      <c r="G1141" t="str">
        <f>IF(F1141&gt;F1140,"BUY",IF(F1141&lt;F1140,"SELL","HOLD"))</f>
        <v>HOLD</v>
      </c>
      <c r="H1141" s="7">
        <f>F1140*E1141</f>
        <v>6.2043123041957086E-3</v>
      </c>
      <c r="I1141" s="12">
        <f>I1140*(1+E1141)</f>
        <v>1.8474031466756931</v>
      </c>
      <c r="J1141" s="12">
        <f>J1140*(1+H1141)</f>
        <v>1.9700196932406864</v>
      </c>
      <c r="K1141" s="7">
        <f>I1141/MAX(I$2:I1141)-1</f>
        <v>0</v>
      </c>
      <c r="L1141" s="7">
        <f>J1141/MAX(J$2:J1141)-1</f>
        <v>0</v>
      </c>
    </row>
    <row r="1142" spans="1:12" x14ac:dyDescent="0.25">
      <c r="A1142" s="1">
        <v>45428</v>
      </c>
      <c r="B1142" s="9">
        <v>326.89</v>
      </c>
      <c r="C1142" s="9">
        <f>AVERAGE(B1093:B1142)</f>
        <v>297.03359999999998</v>
      </c>
      <c r="D1142" s="9">
        <f>AVERAGE(B943:B1142)</f>
        <v>267.57220000000007</v>
      </c>
      <c r="E1142" s="7">
        <f>IF(B1141=0,0,(B1142-B1141)/B1141)</f>
        <v>-2.167277167277278E-3</v>
      </c>
      <c r="F1142">
        <f>IF(C1142&gt;D1142,1,0)</f>
        <v>1</v>
      </c>
      <c r="G1142" t="str">
        <f>IF(F1142&gt;F1141,"BUY",IF(F1142&lt;F1141,"SELL","HOLD"))</f>
        <v>HOLD</v>
      </c>
      <c r="H1142" s="7">
        <f>F1141*E1142</f>
        <v>-2.167277167277278E-3</v>
      </c>
      <c r="I1142" s="12">
        <f>I1141*(1+E1142)</f>
        <v>1.8433993120171466</v>
      </c>
      <c r="J1142" s="12">
        <f>J1141*(1+H1142)</f>
        <v>1.9657501145404392</v>
      </c>
      <c r="K1142" s="7">
        <f>I1142/MAX(I$2:I1142)-1</f>
        <v>-2.1672771672772706E-3</v>
      </c>
      <c r="L1142" s="7">
        <f>J1142/MAX(J$2:J1142)-1</f>
        <v>-2.1672771672772706E-3</v>
      </c>
    </row>
    <row r="1143" spans="1:12" x14ac:dyDescent="0.25">
      <c r="A1143" s="1">
        <v>45429</v>
      </c>
      <c r="B1143" s="9">
        <v>327.60000000000002</v>
      </c>
      <c r="C1143" s="9">
        <f>AVERAGE(B1094:B1143)</f>
        <v>298.0872</v>
      </c>
      <c r="D1143" s="9">
        <f>AVERAGE(B944:B1143)</f>
        <v>267.96145000000001</v>
      </c>
      <c r="E1143" s="7">
        <f>IF(B1142=0,0,(B1143-B1142)/B1142)</f>
        <v>2.1719844596042597E-3</v>
      </c>
      <c r="F1143">
        <f>IF(C1143&gt;D1143,1,0)</f>
        <v>1</v>
      </c>
      <c r="G1143" t="str">
        <f>IF(F1143&gt;F1142,"BUY",IF(F1143&lt;F1142,"SELL","HOLD"))</f>
        <v>HOLD</v>
      </c>
      <c r="H1143" s="7">
        <f>F1142*E1143</f>
        <v>2.1719844596042597E-3</v>
      </c>
      <c r="I1143" s="12">
        <f>I1142*(1+E1143)</f>
        <v>1.8474031466756928</v>
      </c>
      <c r="J1143" s="12">
        <f>J1142*(1+H1143)</f>
        <v>1.9700196932406862</v>
      </c>
      <c r="K1143" s="7">
        <f>I1143/MAX(I$2:I1143)-1</f>
        <v>0</v>
      </c>
      <c r="L1143" s="7">
        <f>J1143/MAX(J$2:J1143)-1</f>
        <v>0</v>
      </c>
    </row>
    <row r="1144" spans="1:12" x14ac:dyDescent="0.25">
      <c r="A1144" s="1">
        <v>45432</v>
      </c>
      <c r="B1144" s="9">
        <v>327.37</v>
      </c>
      <c r="C1144" s="9">
        <f>AVERAGE(B1095:B1144)</f>
        <v>299.09179999999998</v>
      </c>
      <c r="D1144" s="9">
        <f>AVERAGE(B945:B1144)</f>
        <v>268.33995000000004</v>
      </c>
      <c r="E1144" s="7">
        <f>IF(B1143=0,0,(B1144-B1143)/B1143)</f>
        <v>-7.0207570207575759E-4</v>
      </c>
      <c r="F1144">
        <f>IF(C1144&gt;D1144,1,0)</f>
        <v>1</v>
      </c>
      <c r="G1144" t="str">
        <f>IF(F1144&gt;F1143,"BUY",IF(F1144&lt;F1143,"SELL","HOLD"))</f>
        <v>HOLD</v>
      </c>
      <c r="H1144" s="7">
        <f>F1143*E1144</f>
        <v>-7.0207570207575759E-4</v>
      </c>
      <c r="I1144" s="12">
        <f>I1143*(1+E1144)</f>
        <v>1.8461061298144734</v>
      </c>
      <c r="J1144" s="12">
        <f>J1143*(1+H1144)</f>
        <v>1.9686365902814511</v>
      </c>
      <c r="K1144" s="7">
        <f>I1144/MAX(I$2:I1144)-1</f>
        <v>-7.0207570207592163E-4</v>
      </c>
      <c r="L1144" s="7">
        <f>J1144/MAX(J$2:J1144)-1</f>
        <v>-7.0207570207592163E-4</v>
      </c>
    </row>
    <row r="1145" spans="1:12" x14ac:dyDescent="0.25">
      <c r="A1145" s="1">
        <v>45433</v>
      </c>
      <c r="B1145" s="9">
        <v>327.60000000000002</v>
      </c>
      <c r="C1145" s="9">
        <f>AVERAGE(B1096:B1145)</f>
        <v>300.09359999999998</v>
      </c>
      <c r="D1145" s="9">
        <f>AVERAGE(B946:B1145)</f>
        <v>268.71935000000008</v>
      </c>
      <c r="E1145" s="7">
        <f>IF(B1144=0,0,(B1145-B1144)/B1144)</f>
        <v>7.0256895867067289E-4</v>
      </c>
      <c r="F1145">
        <f>IF(C1145&gt;D1145,1,0)</f>
        <v>1</v>
      </c>
      <c r="G1145" t="str">
        <f>IF(F1145&gt;F1144,"BUY",IF(F1145&lt;F1144,"SELL","HOLD"))</f>
        <v>HOLD</v>
      </c>
      <c r="H1145" s="7">
        <f>F1144*E1145</f>
        <v>7.0256895867067289E-4</v>
      </c>
      <c r="I1145" s="12">
        <f>I1144*(1+E1145)</f>
        <v>1.8474031466756926</v>
      </c>
      <c r="J1145" s="12">
        <f>J1144*(1+H1145)</f>
        <v>1.9700196932406859</v>
      </c>
      <c r="K1145" s="7">
        <f>I1145/MAX(I$2:I1145)-1</f>
        <v>0</v>
      </c>
      <c r="L1145" s="7">
        <f>J1145/MAX(J$2:J1145)-1</f>
        <v>0</v>
      </c>
    </row>
    <row r="1146" spans="1:12" x14ac:dyDescent="0.25">
      <c r="A1146" s="1">
        <v>45434</v>
      </c>
      <c r="B1146" s="9">
        <v>327.29000000000002</v>
      </c>
      <c r="C1146" s="9">
        <f>AVERAGE(B1097:B1146)</f>
        <v>301.04420000000005</v>
      </c>
      <c r="D1146" s="9">
        <f>AVERAGE(B947:B1146)</f>
        <v>269.07245000000006</v>
      </c>
      <c r="E1146" s="7">
        <f>IF(B1145=0,0,(B1146-B1145)/B1145)</f>
        <v>-9.4627594627595311E-4</v>
      </c>
      <c r="F1146">
        <f>IF(C1146&gt;D1146,1,0)</f>
        <v>1</v>
      </c>
      <c r="G1146" t="str">
        <f>IF(F1146&gt;F1145,"BUY",IF(F1146&lt;F1145,"SELL","HOLD"))</f>
        <v>HOLD</v>
      </c>
      <c r="H1146" s="7">
        <f>F1145*E1146</f>
        <v>-9.4627594627595311E-4</v>
      </c>
      <c r="I1146" s="12">
        <f>I1145*(1+E1146)</f>
        <v>1.8456549935149189</v>
      </c>
      <c r="J1146" s="12">
        <f>J1145*(1+H1146)</f>
        <v>1.9681555109912823</v>
      </c>
      <c r="K1146" s="7">
        <f>I1146/MAX(I$2:I1146)-1</f>
        <v>-9.4627594627616496E-4</v>
      </c>
      <c r="L1146" s="7">
        <f>J1146/MAX(J$2:J1146)-1</f>
        <v>-9.4627594627616496E-4</v>
      </c>
    </row>
    <row r="1147" spans="1:12" x14ac:dyDescent="0.25">
      <c r="A1147" s="1">
        <v>45435</v>
      </c>
      <c r="B1147" s="9">
        <v>327.60000000000002</v>
      </c>
      <c r="C1147" s="9">
        <f>AVERAGE(B1098:B1147)</f>
        <v>302.00100000000003</v>
      </c>
      <c r="D1147" s="9">
        <f>AVERAGE(B948:B1147)</f>
        <v>269.43930000000006</v>
      </c>
      <c r="E1147" s="7">
        <f>IF(B1146=0,0,(B1147-B1146)/B1146)</f>
        <v>9.4717223257662086E-4</v>
      </c>
      <c r="F1147">
        <f>IF(C1147&gt;D1147,1,0)</f>
        <v>1</v>
      </c>
      <c r="G1147" t="str">
        <f>IF(F1147&gt;F1146,"BUY",IF(F1147&lt;F1146,"SELL","HOLD"))</f>
        <v>HOLD</v>
      </c>
      <c r="H1147" s="7">
        <f>F1146*E1147</f>
        <v>9.4717223257662086E-4</v>
      </c>
      <c r="I1147" s="12">
        <f>I1146*(1+E1147)</f>
        <v>1.8474031466756928</v>
      </c>
      <c r="J1147" s="12">
        <f>J1146*(1+H1147)</f>
        <v>1.9700196932406859</v>
      </c>
      <c r="K1147" s="7">
        <f>I1147/MAX(I$2:I1147)-1</f>
        <v>0</v>
      </c>
      <c r="L1147" s="7">
        <f>J1147/MAX(J$2:J1147)-1</f>
        <v>0</v>
      </c>
    </row>
    <row r="1148" spans="1:12" x14ac:dyDescent="0.25">
      <c r="A1148" s="1">
        <v>45436</v>
      </c>
      <c r="B1148" s="9">
        <v>324.27</v>
      </c>
      <c r="C1148" s="9">
        <f>AVERAGE(B1099:B1148)</f>
        <v>302.88240000000008</v>
      </c>
      <c r="D1148" s="9">
        <f>AVERAGE(B949:B1148)</f>
        <v>269.80735000000004</v>
      </c>
      <c r="E1148" s="7">
        <f>IF(B1147=0,0,(B1148-B1147)/B1147)</f>
        <v>-1.0164835164835288E-2</v>
      </c>
      <c r="F1148">
        <f>IF(C1148&gt;D1148,1,0)</f>
        <v>1</v>
      </c>
      <c r="G1148" t="str">
        <f>IF(F1148&gt;F1147,"BUY",IF(F1148&lt;F1147,"SELL","HOLD"))</f>
        <v>HOLD</v>
      </c>
      <c r="H1148" s="7">
        <f>F1147*E1148</f>
        <v>-1.0164835164835288E-2</v>
      </c>
      <c r="I1148" s="12">
        <f>I1147*(1+E1148)</f>
        <v>1.8286245982067364</v>
      </c>
      <c r="J1148" s="12">
        <f>J1147*(1+H1148)</f>
        <v>1.949994767787415</v>
      </c>
      <c r="K1148" s="7">
        <f>I1148/MAX(I$2:I1148)-1</f>
        <v>-1.0164835164835351E-2</v>
      </c>
      <c r="L1148" s="7">
        <f>J1148/MAX(J$2:J1148)-1</f>
        <v>-1.0164835164835462E-2</v>
      </c>
    </row>
    <row r="1149" spans="1:12" x14ac:dyDescent="0.25">
      <c r="A1149" s="1">
        <v>45439</v>
      </c>
      <c r="B1149" s="9">
        <v>319.86</v>
      </c>
      <c r="C1149" s="9">
        <f>AVERAGE(B1100:B1149)</f>
        <v>303.78320000000002</v>
      </c>
      <c r="D1149" s="9">
        <f>AVERAGE(B950:B1149)</f>
        <v>270.16050000000001</v>
      </c>
      <c r="E1149" s="7">
        <f>IF(B1148=0,0,(B1149-B1148)/B1148)</f>
        <v>-1.3599777962808673E-2</v>
      </c>
      <c r="F1149">
        <f>IF(C1149&gt;D1149,1,0)</f>
        <v>1</v>
      </c>
      <c r="G1149" t="str">
        <f>IF(F1149&gt;F1148,"BUY",IF(F1149&lt;F1148,"SELL","HOLD"))</f>
        <v>HOLD</v>
      </c>
      <c r="H1149" s="7">
        <f>F1148*E1149</f>
        <v>-1.3599777962808673E-2</v>
      </c>
      <c r="I1149" s="12">
        <f>I1148*(1+E1149)</f>
        <v>1.8037557096937946</v>
      </c>
      <c r="J1149" s="12">
        <f>J1148*(1+H1149)</f>
        <v>1.9234752719168675</v>
      </c>
      <c r="K1149" s="7">
        <f>I1149/MAX(I$2:I1149)-1</f>
        <v>-2.3626373626373764E-2</v>
      </c>
      <c r="L1149" s="7">
        <f>J1149/MAX(J$2:J1149)-1</f>
        <v>-2.3626373626373876E-2</v>
      </c>
    </row>
    <row r="1150" spans="1:12" x14ac:dyDescent="0.25">
      <c r="A1150" s="1">
        <v>45440</v>
      </c>
      <c r="B1150" s="9">
        <v>325.20999999999998</v>
      </c>
      <c r="C1150" s="9">
        <f>AVERAGE(B1101:B1150)</f>
        <v>304.7362</v>
      </c>
      <c r="D1150" s="9">
        <f>AVERAGE(B951:B1150)</f>
        <v>270.53950000000003</v>
      </c>
      <c r="E1150" s="7">
        <f>IF(B1149=0,0,(B1150-B1149)/B1149)</f>
        <v>1.6726067654598779E-2</v>
      </c>
      <c r="F1150">
        <f>IF(C1150&gt;D1150,1,0)</f>
        <v>1</v>
      </c>
      <c r="G1150" t="str">
        <f>IF(F1150&gt;F1149,"BUY",IF(F1150&lt;F1149,"SELL","HOLD"))</f>
        <v>HOLD</v>
      </c>
      <c r="H1150" s="7">
        <f>F1149*E1150</f>
        <v>1.6726067654598779E-2</v>
      </c>
      <c r="I1150" s="12">
        <f>I1149*(1+E1150)</f>
        <v>1.8339254497265018</v>
      </c>
      <c r="J1150" s="12">
        <f>J1149*(1+H1150)</f>
        <v>1.9556474494468969</v>
      </c>
      <c r="K1150" s="7">
        <f>I1150/MAX(I$2:I1150)-1</f>
        <v>-7.2954822954824916E-3</v>
      </c>
      <c r="L1150" s="7">
        <f>J1150/MAX(J$2:J1150)-1</f>
        <v>-7.2954822954826026E-3</v>
      </c>
    </row>
    <row r="1151" spans="1:12" x14ac:dyDescent="0.25">
      <c r="A1151" s="1">
        <v>45441</v>
      </c>
      <c r="B1151" s="9">
        <v>322.72000000000003</v>
      </c>
      <c r="C1151" s="9">
        <f>AVERAGE(B1102:B1151)</f>
        <v>305.61559999999997</v>
      </c>
      <c r="D1151" s="9">
        <f>AVERAGE(B952:B1151)</f>
        <v>270.9015</v>
      </c>
      <c r="E1151" s="7">
        <f>IF(B1150=0,0,(B1151-B1150)/B1150)</f>
        <v>-7.6565911257339943E-3</v>
      </c>
      <c r="F1151">
        <f>IF(C1151&gt;D1151,1,0)</f>
        <v>1</v>
      </c>
      <c r="G1151" t="str">
        <f>IF(F1151&gt;F1150,"BUY",IF(F1151&lt;F1150,"SELL","HOLD"))</f>
        <v>HOLD</v>
      </c>
      <c r="H1151" s="7">
        <f>F1150*E1151</f>
        <v>-7.6565911257339943E-3</v>
      </c>
      <c r="I1151" s="12">
        <f>I1150*(1+E1151)</f>
        <v>1.8198838324028681</v>
      </c>
      <c r="J1151" s="12">
        <f>J1150*(1+H1151)</f>
        <v>1.9406738565403974</v>
      </c>
      <c r="K1151" s="7">
        <f>I1151/MAX(I$2:I1151)-1</f>
        <v>-1.4896214896215065E-2</v>
      </c>
      <c r="L1151" s="7">
        <f>J1151/MAX(J$2:J1151)-1</f>
        <v>-1.4896214896215065E-2</v>
      </c>
    </row>
    <row r="1152" spans="1:12" x14ac:dyDescent="0.25">
      <c r="A1152" s="1">
        <v>45442</v>
      </c>
      <c r="B1152" s="9">
        <v>319.77999999999997</v>
      </c>
      <c r="C1152" s="9">
        <f>AVERAGE(B1103:B1152)</f>
        <v>306.37599999999998</v>
      </c>
      <c r="D1152" s="9">
        <f>AVERAGE(B953:B1152)</f>
        <v>271.25035000000003</v>
      </c>
      <c r="E1152" s="7">
        <f>IF(B1151=0,0,(B1152-B1151)/B1151)</f>
        <v>-9.1100644521568373E-3</v>
      </c>
      <c r="F1152">
        <f>IF(C1152&gt;D1152,1,0)</f>
        <v>1</v>
      </c>
      <c r="G1152" t="str">
        <f>IF(F1152&gt;F1151,"BUY",IF(F1152&lt;F1151,"SELL","HOLD"))</f>
        <v>HOLD</v>
      </c>
      <c r="H1152" s="7">
        <f>F1151*E1152</f>
        <v>-9.1100644521568373E-3</v>
      </c>
      <c r="I1152" s="12">
        <f>I1151*(1+E1152)</f>
        <v>1.8033045733942399</v>
      </c>
      <c r="J1152" s="12">
        <f>J1151*(1+H1152)</f>
        <v>1.9229941926266987</v>
      </c>
      <c r="K1152" s="7">
        <f>I1152/MAX(I$2:I1152)-1</f>
        <v>-2.3870573870574119E-2</v>
      </c>
      <c r="L1152" s="7">
        <f>J1152/MAX(J$2:J1152)-1</f>
        <v>-2.387057387057423E-2</v>
      </c>
    </row>
    <row r="1153" spans="1:12" x14ac:dyDescent="0.25">
      <c r="A1153" s="1">
        <v>45443</v>
      </c>
      <c r="B1153" s="9">
        <v>313.14999999999998</v>
      </c>
      <c r="C1153" s="9">
        <f>AVERAGE(B1104:B1153)</f>
        <v>307.1626</v>
      </c>
      <c r="D1153" s="9">
        <f>AVERAGE(B954:B1153)</f>
        <v>271.56010000000003</v>
      </c>
      <c r="E1153" s="7">
        <f>IF(B1152=0,0,(B1153-B1152)/B1152)</f>
        <v>-2.0733003940208883E-2</v>
      </c>
      <c r="F1153">
        <f>IF(C1153&gt;D1153,1,0)</f>
        <v>1</v>
      </c>
      <c r="G1153" t="str">
        <f>IF(F1153&gt;F1152,"BUY",IF(F1153&lt;F1152,"SELL","HOLD"))</f>
        <v>HOLD</v>
      </c>
      <c r="H1153" s="7">
        <f>F1152*E1153</f>
        <v>-2.0733003940208883E-2</v>
      </c>
      <c r="I1153" s="12">
        <f>I1152*(1+E1153)</f>
        <v>1.7659166525686603</v>
      </c>
      <c r="J1153" s="12">
        <f>J1152*(1+H1153)</f>
        <v>1.8831247464539704</v>
      </c>
      <c r="K1153" s="7">
        <f>I1153/MAX(I$2:I1153)-1</f>
        <v>-4.4108669108669396E-2</v>
      </c>
      <c r="L1153" s="7">
        <f>J1153/MAX(J$2:J1153)-1</f>
        <v>-4.4108669108669507E-2</v>
      </c>
    </row>
    <row r="1154" spans="1:12" x14ac:dyDescent="0.25">
      <c r="A1154" s="1">
        <v>45446</v>
      </c>
      <c r="B1154" s="9">
        <v>311.39999999999998</v>
      </c>
      <c r="C1154" s="9">
        <f>AVERAGE(B1105:B1154)</f>
        <v>307.79539999999997</v>
      </c>
      <c r="D1154" s="9">
        <f>AVERAGE(B955:B1154)</f>
        <v>271.87535000000003</v>
      </c>
      <c r="E1154" s="7">
        <f>IF(B1153=0,0,(B1154-B1153)/B1153)</f>
        <v>-5.5883761775506946E-3</v>
      </c>
      <c r="F1154">
        <f>IF(C1154&gt;D1154,1,0)</f>
        <v>1</v>
      </c>
      <c r="G1154" t="str">
        <f>IF(F1154&gt;F1153,"BUY",IF(F1154&lt;F1153,"SELL","HOLD"))</f>
        <v>HOLD</v>
      </c>
      <c r="H1154" s="7">
        <f>F1153*E1154</f>
        <v>-5.5883761775506946E-3</v>
      </c>
      <c r="I1154" s="12">
        <f>I1153*(1+E1154)</f>
        <v>1.7560480460159056</v>
      </c>
      <c r="J1154" s="12">
        <f>J1153*(1+H1154)</f>
        <v>1.872601136981531</v>
      </c>
      <c r="K1154" s="7">
        <f>I1154/MAX(I$2:I1154)-1</f>
        <v>-4.9450549450549719E-2</v>
      </c>
      <c r="L1154" s="7">
        <f>J1154/MAX(J$2:J1154)-1</f>
        <v>-4.9450549450549719E-2</v>
      </c>
    </row>
    <row r="1155" spans="1:12" x14ac:dyDescent="0.25">
      <c r="A1155" s="1">
        <v>45447</v>
      </c>
      <c r="B1155" s="9">
        <v>307.52999999999997</v>
      </c>
      <c r="C1155" s="9">
        <f>AVERAGE(B1106:B1155)</f>
        <v>308.35419999999999</v>
      </c>
      <c r="D1155" s="9">
        <f>AVERAGE(B956:B1155)</f>
        <v>272.15185000000002</v>
      </c>
      <c r="E1155" s="7">
        <f>IF(B1154=0,0,(B1155-B1154)/B1154)</f>
        <v>-1.2427745664739901E-2</v>
      </c>
      <c r="F1155">
        <f>IF(C1155&gt;D1155,1,0)</f>
        <v>1</v>
      </c>
      <c r="G1155" t="str">
        <f>IF(F1155&gt;F1154,"BUY",IF(F1155&lt;F1154,"SELL","HOLD"))</f>
        <v>HOLD</v>
      </c>
      <c r="H1155" s="7">
        <f>F1154*E1155</f>
        <v>-1.2427745664739901E-2</v>
      </c>
      <c r="I1155" s="12">
        <f>I1154*(1+E1155)</f>
        <v>1.7342243275249565</v>
      </c>
      <c r="J1155" s="12">
        <f>J1154*(1+H1155)</f>
        <v>1.8493289263196218</v>
      </c>
      <c r="K1155" s="7">
        <f>I1155/MAX(I$2:I1155)-1</f>
        <v>-6.126373626373649E-2</v>
      </c>
      <c r="L1155" s="7">
        <f>J1155/MAX(J$2:J1155)-1</f>
        <v>-6.1263736263736601E-2</v>
      </c>
    </row>
    <row r="1156" spans="1:12" x14ac:dyDescent="0.25">
      <c r="A1156" s="1">
        <v>45448</v>
      </c>
      <c r="B1156" s="9">
        <v>312.83</v>
      </c>
      <c r="C1156" s="9">
        <f>AVERAGE(B1107:B1156)</f>
        <v>308.95259999999996</v>
      </c>
      <c r="D1156" s="9">
        <f>AVERAGE(B957:B1156)</f>
        <v>272.45429999999999</v>
      </c>
      <c r="E1156" s="7">
        <f>IF(B1155=0,0,(B1156-B1155)/B1155)</f>
        <v>1.7234090982993569E-2</v>
      </c>
      <c r="F1156">
        <f>IF(C1156&gt;D1156,1,0)</f>
        <v>1</v>
      </c>
      <c r="G1156" t="str">
        <f>IF(F1156&gt;F1155,"BUY",IF(F1156&lt;F1155,"SELL","HOLD"))</f>
        <v>HOLD</v>
      </c>
      <c r="H1156" s="7">
        <f>F1155*E1156</f>
        <v>1.7234090982993569E-2</v>
      </c>
      <c r="I1156" s="12">
        <f>I1155*(1+E1156)</f>
        <v>1.7641121073704424</v>
      </c>
      <c r="J1156" s="12">
        <f>J1155*(1+H1156)</f>
        <v>1.881200429293296</v>
      </c>
      <c r="K1156" s="7">
        <f>I1156/MAX(I$2:I1156)-1</f>
        <v>-4.5085470085470258E-2</v>
      </c>
      <c r="L1156" s="7">
        <f>J1156/MAX(J$2:J1156)-1</f>
        <v>-4.5085470085470369E-2</v>
      </c>
    </row>
    <row r="1157" spans="1:12" x14ac:dyDescent="0.25">
      <c r="A1157" s="1">
        <v>45449</v>
      </c>
      <c r="B1157" s="9">
        <v>316.23</v>
      </c>
      <c r="C1157" s="9">
        <f>AVERAGE(B1108:B1157)</f>
        <v>309.67339999999996</v>
      </c>
      <c r="D1157" s="9">
        <f>AVERAGE(B958:B1157)</f>
        <v>272.75820000000004</v>
      </c>
      <c r="E1157" s="7">
        <f>IF(B1156=0,0,(B1157-B1156)/B1156)</f>
        <v>1.0868522839881194E-2</v>
      </c>
      <c r="F1157">
        <f>IF(C1157&gt;D1157,1,0)</f>
        <v>1</v>
      </c>
      <c r="G1157" t="str">
        <f>IF(F1157&gt;F1156,"BUY",IF(F1157&lt;F1156,"SELL","HOLD"))</f>
        <v>HOLD</v>
      </c>
      <c r="H1157" s="7">
        <f>F1156*E1157</f>
        <v>1.0868522839881194E-2</v>
      </c>
      <c r="I1157" s="12">
        <f>I1156*(1+E1157)</f>
        <v>1.7832854001015093</v>
      </c>
      <c r="J1157" s="12">
        <f>J1156*(1+H1157)</f>
        <v>1.9016462991254646</v>
      </c>
      <c r="K1157" s="7">
        <f>I1157/MAX(I$2:I1157)-1</f>
        <v>-3.4706959706959695E-2</v>
      </c>
      <c r="L1157" s="7">
        <f>J1157/MAX(J$2:J1157)-1</f>
        <v>-3.4706959706959806E-2</v>
      </c>
    </row>
    <row r="1158" spans="1:12" x14ac:dyDescent="0.25">
      <c r="A1158" s="1">
        <v>45450</v>
      </c>
      <c r="B1158" s="9">
        <v>314.31</v>
      </c>
      <c r="C1158" s="9">
        <f>AVERAGE(B1109:B1158)</f>
        <v>310.31679999999994</v>
      </c>
      <c r="D1158" s="9">
        <f>AVERAGE(B959:B1158)</f>
        <v>273.04655000000002</v>
      </c>
      <c r="E1158" s="7">
        <f>IF(B1157=0,0,(B1158-B1157)/B1157)</f>
        <v>-6.0715302153496369E-3</v>
      </c>
      <c r="F1158">
        <f>IF(C1158&gt;D1158,1,0)</f>
        <v>1</v>
      </c>
      <c r="G1158" t="str">
        <f>IF(F1158&gt;F1157,"BUY",IF(F1158&lt;F1157,"SELL","HOLD"))</f>
        <v>HOLD</v>
      </c>
      <c r="H1158" s="7">
        <f>F1157*E1158</f>
        <v>-6.0715302153496369E-3</v>
      </c>
      <c r="I1158" s="12">
        <f>I1157*(1+E1158)</f>
        <v>1.772458128912201</v>
      </c>
      <c r="J1158" s="12">
        <f>J1157*(1+H1158)</f>
        <v>1.8901003961614165</v>
      </c>
      <c r="K1158" s="7">
        <f>I1158/MAX(I$2:I1158)-1</f>
        <v>-4.0567765567765646E-2</v>
      </c>
      <c r="L1158" s="7">
        <f>J1158/MAX(J$2:J1158)-1</f>
        <v>-4.0567765567765757E-2</v>
      </c>
    </row>
    <row r="1159" spans="1:12" x14ac:dyDescent="0.25">
      <c r="A1159" s="1">
        <v>45453</v>
      </c>
      <c r="B1159" s="9">
        <v>321.64</v>
      </c>
      <c r="C1159" s="9">
        <f>AVERAGE(B1110:B1159)</f>
        <v>311.16180000000003</v>
      </c>
      <c r="D1159" s="9">
        <f>AVERAGE(B960:B1159)</f>
        <v>273.36415</v>
      </c>
      <c r="E1159" s="7">
        <f>IF(B1158=0,0,(B1159-B1158)/B1158)</f>
        <v>2.33209252012344E-2</v>
      </c>
      <c r="F1159">
        <f>IF(C1159&gt;D1159,1,0)</f>
        <v>1</v>
      </c>
      <c r="G1159" t="str">
        <f>IF(F1159&gt;F1158,"BUY",IF(F1159&lt;F1158,"SELL","HOLD"))</f>
        <v>HOLD</v>
      </c>
      <c r="H1159" s="7">
        <f>F1158*E1159</f>
        <v>2.33209252012344E-2</v>
      </c>
      <c r="I1159" s="12">
        <f>I1158*(1+E1159)</f>
        <v>1.8137934923588821</v>
      </c>
      <c r="J1159" s="12">
        <f>J1158*(1+H1159)</f>
        <v>1.9341792861231202</v>
      </c>
      <c r="K1159" s="7">
        <f>I1159/MAX(I$2:I1159)-1</f>
        <v>-1.8192918192918461E-2</v>
      </c>
      <c r="L1159" s="7">
        <f>J1159/MAX(J$2:J1159)-1</f>
        <v>-1.8192918192918461E-2</v>
      </c>
    </row>
    <row r="1160" spans="1:12" x14ac:dyDescent="0.25">
      <c r="A1160" s="1">
        <v>45454</v>
      </c>
      <c r="B1160" s="9">
        <v>325.05</v>
      </c>
      <c r="C1160" s="9">
        <f>AVERAGE(B1111:B1160)</f>
        <v>312.10539999999997</v>
      </c>
      <c r="D1160" s="9">
        <f>AVERAGE(B961:B1160)</f>
        <v>273.69485000000003</v>
      </c>
      <c r="E1160" s="7">
        <f>IF(B1159=0,0,(B1160-B1159)/B1159)</f>
        <v>1.06019151846786E-2</v>
      </c>
      <c r="F1160">
        <f>IF(C1160&gt;D1160,1,0)</f>
        <v>1</v>
      </c>
      <c r="G1160" t="str">
        <f>IF(F1160&gt;F1159,"BUY",IF(F1160&lt;F1159,"SELL","HOLD"))</f>
        <v>HOLD</v>
      </c>
      <c r="H1160" s="7">
        <f>F1159*E1160</f>
        <v>1.06019151846786E-2</v>
      </c>
      <c r="I1160" s="12">
        <f>I1159*(1+E1160)</f>
        <v>1.8330231771273928</v>
      </c>
      <c r="J1160" s="12">
        <f>J1159*(1+H1160)</f>
        <v>1.9546852908665597</v>
      </c>
      <c r="K1160" s="7">
        <f>I1160/MAX(I$2:I1160)-1</f>
        <v>-7.7838827838829783E-3</v>
      </c>
      <c r="L1160" s="7">
        <f>J1160/MAX(J$2:J1160)-1</f>
        <v>-7.7838827838829783E-3</v>
      </c>
    </row>
    <row r="1161" spans="1:12" x14ac:dyDescent="0.25">
      <c r="A1161" s="1">
        <v>45455</v>
      </c>
      <c r="B1161" s="9">
        <v>324.26</v>
      </c>
      <c r="C1161" s="9">
        <f>AVERAGE(B1112:B1161)</f>
        <v>312.92219999999998</v>
      </c>
      <c r="D1161" s="9">
        <f>AVERAGE(B962:B1161)</f>
        <v>274.02160000000009</v>
      </c>
      <c r="E1161" s="7">
        <f>IF(B1160=0,0,(B1161-B1160)/B1160)</f>
        <v>-2.4303953237964017E-3</v>
      </c>
      <c r="F1161">
        <f>IF(C1161&gt;D1161,1,0)</f>
        <v>1</v>
      </c>
      <c r="G1161" t="str">
        <f>IF(F1161&gt;F1160,"BUY",IF(F1161&lt;F1160,"SELL","HOLD"))</f>
        <v>HOLD</v>
      </c>
      <c r="H1161" s="7">
        <f>F1160*E1161</f>
        <v>-2.4303953237964017E-3</v>
      </c>
      <c r="I1161" s="12">
        <f>I1160*(1+E1161)</f>
        <v>1.8285682061692921</v>
      </c>
      <c r="J1161" s="12">
        <f>J1160*(1+H1161)</f>
        <v>1.949934632876144</v>
      </c>
      <c r="K1161" s="7">
        <f>I1161/MAX(I$2:I1161)-1</f>
        <v>-1.0195360195360492E-2</v>
      </c>
      <c r="L1161" s="7">
        <f>J1161/MAX(J$2:J1161)-1</f>
        <v>-1.0195360195360492E-2</v>
      </c>
    </row>
    <row r="1162" spans="1:12" x14ac:dyDescent="0.25">
      <c r="A1162" s="1">
        <v>45456</v>
      </c>
      <c r="B1162" s="9">
        <v>316.42</v>
      </c>
      <c r="C1162" s="9">
        <f>AVERAGE(B1113:B1162)</f>
        <v>313.58859999999999</v>
      </c>
      <c r="D1162" s="9">
        <f>AVERAGE(B963:B1162)</f>
        <v>274.30915000000005</v>
      </c>
      <c r="E1162" s="7">
        <f>IF(B1161=0,0,(B1162-B1161)/B1161)</f>
        <v>-2.4178128662184589E-2</v>
      </c>
      <c r="F1162">
        <f>IF(C1162&gt;D1162,1,0)</f>
        <v>1</v>
      </c>
      <c r="G1162" t="str">
        <f>IF(F1162&gt;F1161,"BUY",IF(F1162&lt;F1161,"SELL","HOLD"))</f>
        <v>HOLD</v>
      </c>
      <c r="H1162" s="7">
        <f>F1161*E1162</f>
        <v>-2.4178128662184589E-2</v>
      </c>
      <c r="I1162" s="12">
        <f>I1161*(1+E1162)</f>
        <v>1.7843568488129509</v>
      </c>
      <c r="J1162" s="12">
        <f>J1161*(1+H1162)</f>
        <v>1.902788862439615</v>
      </c>
      <c r="K1162" s="7">
        <f>I1162/MAX(I$2:I1162)-1</f>
        <v>-3.4126984126984228E-2</v>
      </c>
      <c r="L1162" s="7">
        <f>J1162/MAX(J$2:J1162)-1</f>
        <v>-3.4126984126984339E-2</v>
      </c>
    </row>
    <row r="1163" spans="1:12" x14ac:dyDescent="0.25">
      <c r="A1163" s="1">
        <v>45457</v>
      </c>
      <c r="B1163" s="9">
        <v>323.92</v>
      </c>
      <c r="C1163" s="9">
        <f>AVERAGE(B1114:B1163)</f>
        <v>314.38820000000004</v>
      </c>
      <c r="D1163" s="9">
        <f>AVERAGE(B964:B1163)</f>
        <v>274.63420000000008</v>
      </c>
      <c r="E1163" s="7">
        <f>IF(B1162=0,0,(B1163-B1162)/B1162)</f>
        <v>2.3702673661589027E-2</v>
      </c>
      <c r="F1163">
        <f>IF(C1163&gt;D1163,1,0)</f>
        <v>1</v>
      </c>
      <c r="G1163" t="str">
        <f>IF(F1163&gt;F1162,"BUY",IF(F1163&lt;F1162,"SELL","HOLD"))</f>
        <v>HOLD</v>
      </c>
      <c r="H1163" s="7">
        <f>F1162*E1163</f>
        <v>2.3702673661589027E-2</v>
      </c>
      <c r="I1163" s="12">
        <f>I1162*(1+E1163)</f>
        <v>1.8266508768961858</v>
      </c>
      <c r="J1163" s="12">
        <f>J1162*(1+H1163)</f>
        <v>1.9478900458929274</v>
      </c>
      <c r="K1163" s="7">
        <f>I1163/MAX(I$2:I1163)-1</f>
        <v>-1.1233211233211304E-2</v>
      </c>
      <c r="L1163" s="7">
        <f>J1163/MAX(J$2:J1163)-1</f>
        <v>-1.1233211233211415E-2</v>
      </c>
    </row>
    <row r="1164" spans="1:12" x14ac:dyDescent="0.25">
      <c r="A1164" s="1">
        <v>45460</v>
      </c>
      <c r="B1164" s="9">
        <v>319.67</v>
      </c>
      <c r="C1164" s="9">
        <f>AVERAGE(B1115:B1164)</f>
        <v>315.04880000000003</v>
      </c>
      <c r="D1164" s="9">
        <f>AVERAGE(B965:B1164)</f>
        <v>274.93800000000005</v>
      </c>
      <c r="E1164" s="7">
        <f>IF(B1163=0,0,(B1164-B1163)/B1163)</f>
        <v>-1.3120523586070633E-2</v>
      </c>
      <c r="F1164">
        <f>IF(C1164&gt;D1164,1,0)</f>
        <v>1</v>
      </c>
      <c r="G1164" t="str">
        <f>IF(F1164&gt;F1163,"BUY",IF(F1164&lt;F1163,"SELL","HOLD"))</f>
        <v>HOLD</v>
      </c>
      <c r="H1164" s="7">
        <f>F1163*E1164</f>
        <v>-1.3120523586070633E-2</v>
      </c>
      <c r="I1164" s="12">
        <f>I1163*(1+E1164)</f>
        <v>1.8026842609823528</v>
      </c>
      <c r="J1164" s="12">
        <f>J1163*(1+H1164)</f>
        <v>1.9223327086027171</v>
      </c>
      <c r="K1164" s="7">
        <f>I1164/MAX(I$2:I1164)-1</f>
        <v>-2.4206349206349231E-2</v>
      </c>
      <c r="L1164" s="7">
        <f>J1164/MAX(J$2:J1164)-1</f>
        <v>-2.4206349206349342E-2</v>
      </c>
    </row>
    <row r="1165" spans="1:12" x14ac:dyDescent="0.25">
      <c r="A1165" s="1">
        <v>45461</v>
      </c>
      <c r="B1165" s="9">
        <v>314.68</v>
      </c>
      <c r="C1165" s="9">
        <f>AVERAGE(B1116:B1165)</f>
        <v>315.57660000000004</v>
      </c>
      <c r="D1165" s="9">
        <f>AVERAGE(B966:B1165)</f>
        <v>275.21685000000002</v>
      </c>
      <c r="E1165" s="7">
        <f>IF(B1164=0,0,(B1165-B1164)/B1164)</f>
        <v>-1.5609847655394653E-2</v>
      </c>
      <c r="F1165">
        <f>IF(C1165&gt;D1165,1,0)</f>
        <v>1</v>
      </c>
      <c r="G1165" t="str">
        <f>IF(F1165&gt;F1164,"BUY",IF(F1165&lt;F1164,"SELL","HOLD"))</f>
        <v>HOLD</v>
      </c>
      <c r="H1165" s="7">
        <f>F1164*E1165</f>
        <v>-1.5609847655394653E-2</v>
      </c>
      <c r="I1165" s="12">
        <f>I1164*(1+E1165)</f>
        <v>1.7745446342976405</v>
      </c>
      <c r="J1165" s="12">
        <f>J1164*(1+H1165)</f>
        <v>1.8923253878784465</v>
      </c>
      <c r="K1165" s="7">
        <f>I1165/MAX(I$2:I1165)-1</f>
        <v>-3.943833943833952E-2</v>
      </c>
      <c r="L1165" s="7">
        <f>J1165/MAX(J$2:J1165)-1</f>
        <v>-3.9438339438339631E-2</v>
      </c>
    </row>
    <row r="1166" spans="1:12" x14ac:dyDescent="0.25">
      <c r="A1166" s="1">
        <v>45462</v>
      </c>
      <c r="B1166" s="9">
        <v>318.14</v>
      </c>
      <c r="C1166" s="9">
        <f>AVERAGE(B1117:B1166)</f>
        <v>316.16040000000004</v>
      </c>
      <c r="D1166" s="9">
        <f>AVERAGE(B967:B1166)</f>
        <v>275.51300000000003</v>
      </c>
      <c r="E1166" s="7">
        <f>IF(B1165=0,0,(B1166-B1165)/B1165)</f>
        <v>1.0995296809457161E-2</v>
      </c>
      <c r="F1166">
        <f>IF(C1166&gt;D1166,1,0)</f>
        <v>1</v>
      </c>
      <c r="G1166" t="str">
        <f>IF(F1166&gt;F1165,"BUY",IF(F1166&lt;F1165,"SELL","HOLD"))</f>
        <v>HOLD</v>
      </c>
      <c r="H1166" s="7">
        <f>F1165*E1166</f>
        <v>1.0995296809457161E-2</v>
      </c>
      <c r="I1166" s="12">
        <f>I1165*(1+E1166)</f>
        <v>1.7940562792533725</v>
      </c>
      <c r="J1166" s="12">
        <f>J1165*(1+H1166)</f>
        <v>1.913132067178241</v>
      </c>
      <c r="K1166" s="7">
        <f>I1166/MAX(I$2:I1166)-1</f>
        <v>-2.8876678876679107E-2</v>
      </c>
      <c r="L1166" s="7">
        <f>J1166/MAX(J$2:J1166)-1</f>
        <v>-2.8876678876679218E-2</v>
      </c>
    </row>
    <row r="1167" spans="1:12" x14ac:dyDescent="0.25">
      <c r="A1167" s="1">
        <v>45463</v>
      </c>
      <c r="B1167" s="9">
        <v>326.16000000000003</v>
      </c>
      <c r="C1167" s="9">
        <f>AVERAGE(B1118:B1167)</f>
        <v>316.87880000000001</v>
      </c>
      <c r="D1167" s="9">
        <f>AVERAGE(B968:B1167)</f>
        <v>275.84925000000004</v>
      </c>
      <c r="E1167" s="7">
        <f>IF(B1166=0,0,(B1167-B1166)/B1166)</f>
        <v>2.5209027472182181E-2</v>
      </c>
      <c r="F1167">
        <f>IF(C1167&gt;D1167,1,0)</f>
        <v>1</v>
      </c>
      <c r="G1167" t="str">
        <f>IF(F1167&gt;F1166,"BUY",IF(F1167&lt;F1166,"SELL","HOLD"))</f>
        <v>HOLD</v>
      </c>
      <c r="H1167" s="7">
        <f>F1166*E1167</f>
        <v>2.5209027472182181E-2</v>
      </c>
      <c r="I1167" s="12">
        <f>I1166*(1+E1167)</f>
        <v>1.8392826932837116</v>
      </c>
      <c r="J1167" s="12">
        <f>J1166*(1+H1167)</f>
        <v>1.9613602660176499</v>
      </c>
      <c r="K1167" s="7">
        <f>I1167/MAX(I$2:I1167)-1</f>
        <v>-4.395604395604602E-3</v>
      </c>
      <c r="L1167" s="7">
        <f>J1167/MAX(J$2:J1167)-1</f>
        <v>-4.395604395604602E-3</v>
      </c>
    </row>
    <row r="1168" spans="1:12" x14ac:dyDescent="0.25">
      <c r="A1168" s="1">
        <v>45464</v>
      </c>
      <c r="B1168" s="9">
        <v>327.60000000000002</v>
      </c>
      <c r="C1168" s="9">
        <f>AVERAGE(B1119:B1168)</f>
        <v>317.48180000000002</v>
      </c>
      <c r="D1168" s="9">
        <f>AVERAGE(B969:B1168)</f>
        <v>276.19990000000001</v>
      </c>
      <c r="E1168" s="7">
        <f>IF(B1167=0,0,(B1168-B1167)/B1167)</f>
        <v>4.4150110375275869E-3</v>
      </c>
      <c r="F1168">
        <f>IF(C1168&gt;D1168,1,0)</f>
        <v>1</v>
      </c>
      <c r="G1168" t="str">
        <f>IF(F1168&gt;F1167,"BUY",IF(F1168&lt;F1167,"SELL","HOLD"))</f>
        <v>HOLD</v>
      </c>
      <c r="H1168" s="7">
        <f>F1167*E1168</f>
        <v>4.4150110375275869E-3</v>
      </c>
      <c r="I1168" s="12">
        <f>I1167*(1+E1168)</f>
        <v>1.8474031466756928</v>
      </c>
      <c r="J1168" s="12">
        <f>J1167*(1+H1168)</f>
        <v>1.9700196932406859</v>
      </c>
      <c r="K1168" s="7">
        <f>I1168/MAX(I$2:I1168)-1</f>
        <v>0</v>
      </c>
      <c r="L1168" s="7">
        <f>J1168/MAX(J$2:J1168)-1</f>
        <v>0</v>
      </c>
    </row>
    <row r="1169" spans="1:12" x14ac:dyDescent="0.25">
      <c r="A1169" s="1">
        <v>45467</v>
      </c>
      <c r="B1169" s="9">
        <v>327.60000000000002</v>
      </c>
      <c r="C1169" s="9">
        <f>AVERAGE(B1120:B1169)</f>
        <v>318.08359999999999</v>
      </c>
      <c r="D1169" s="9">
        <f>AVERAGE(B970:B1169)</f>
        <v>276.54334999999998</v>
      </c>
      <c r="E1169" s="7">
        <f>IF(B1168=0,0,(B1169-B1168)/B1168)</f>
        <v>0</v>
      </c>
      <c r="F1169">
        <f>IF(C1169&gt;D1169,1,0)</f>
        <v>1</v>
      </c>
      <c r="G1169" t="str">
        <f>IF(F1169&gt;F1168,"BUY",IF(F1169&lt;F1168,"SELL","HOLD"))</f>
        <v>HOLD</v>
      </c>
      <c r="H1169" s="7">
        <f>F1168*E1169</f>
        <v>0</v>
      </c>
      <c r="I1169" s="12">
        <f>I1168*(1+E1169)</f>
        <v>1.8474031466756928</v>
      </c>
      <c r="J1169" s="12">
        <f>J1168*(1+H1169)</f>
        <v>1.9700196932406859</v>
      </c>
      <c r="K1169" s="7">
        <f>I1169/MAX(I$2:I1169)-1</f>
        <v>0</v>
      </c>
      <c r="L1169" s="7">
        <f>J1169/MAX(J$2:J1169)-1</f>
        <v>0</v>
      </c>
    </row>
    <row r="1170" spans="1:12" x14ac:dyDescent="0.25">
      <c r="A1170" s="1">
        <v>45468</v>
      </c>
      <c r="B1170" s="9">
        <v>327.60000000000002</v>
      </c>
      <c r="C1170" s="9">
        <f>AVERAGE(B1121:B1170)</f>
        <v>318.66860000000003</v>
      </c>
      <c r="D1170" s="9">
        <f>AVERAGE(B971:B1170)</f>
        <v>276.88679999999999</v>
      </c>
      <c r="E1170" s="7">
        <f>IF(B1169=0,0,(B1170-B1169)/B1169)</f>
        <v>0</v>
      </c>
      <c r="F1170">
        <f>IF(C1170&gt;D1170,1,0)</f>
        <v>1</v>
      </c>
      <c r="G1170" t="str">
        <f>IF(F1170&gt;F1169,"BUY",IF(F1170&lt;F1169,"SELL","HOLD"))</f>
        <v>HOLD</v>
      </c>
      <c r="H1170" s="7">
        <f>F1169*E1170</f>
        <v>0</v>
      </c>
      <c r="I1170" s="12">
        <f>I1169*(1+E1170)</f>
        <v>1.8474031466756928</v>
      </c>
      <c r="J1170" s="12">
        <f>J1169*(1+H1170)</f>
        <v>1.9700196932406859</v>
      </c>
      <c r="K1170" s="7">
        <f>I1170/MAX(I$2:I1170)-1</f>
        <v>0</v>
      </c>
      <c r="L1170" s="7">
        <f>J1170/MAX(J$2:J1170)-1</f>
        <v>0</v>
      </c>
    </row>
    <row r="1171" spans="1:12" x14ac:dyDescent="0.25">
      <c r="A1171" s="1">
        <v>45469</v>
      </c>
      <c r="B1171" s="9">
        <v>327.60000000000002</v>
      </c>
      <c r="C1171" s="9">
        <f>AVERAGE(B1122:B1171)</f>
        <v>319.18620000000004</v>
      </c>
      <c r="D1171" s="9">
        <f>AVERAGE(B972:B1171)</f>
        <v>277.24719999999996</v>
      </c>
      <c r="E1171" s="7">
        <f>IF(B1170=0,0,(B1171-B1170)/B1170)</f>
        <v>0</v>
      </c>
      <c r="F1171">
        <f>IF(C1171&gt;D1171,1,0)</f>
        <v>1</v>
      </c>
      <c r="G1171" t="str">
        <f>IF(F1171&gt;F1170,"BUY",IF(F1171&lt;F1170,"SELL","HOLD"))</f>
        <v>HOLD</v>
      </c>
      <c r="H1171" s="7">
        <f>F1170*E1171</f>
        <v>0</v>
      </c>
      <c r="I1171" s="12">
        <f>I1170*(1+E1171)</f>
        <v>1.8474031466756928</v>
      </c>
      <c r="J1171" s="12">
        <f>J1170*(1+H1171)</f>
        <v>1.9700196932406859</v>
      </c>
      <c r="K1171" s="7">
        <f>I1171/MAX(I$2:I1171)-1</f>
        <v>0</v>
      </c>
      <c r="L1171" s="7">
        <f>J1171/MAX(J$2:J1171)-1</f>
        <v>0</v>
      </c>
    </row>
    <row r="1172" spans="1:12" x14ac:dyDescent="0.25">
      <c r="A1172" s="1">
        <v>45470</v>
      </c>
      <c r="B1172" s="9">
        <v>327.60000000000002</v>
      </c>
      <c r="C1172" s="9">
        <f>AVERAGE(B1123:B1172)</f>
        <v>319.63220000000001</v>
      </c>
      <c r="D1172" s="9">
        <f>AVERAGE(B973:B1172)</f>
        <v>277.60444999999999</v>
      </c>
      <c r="E1172" s="7">
        <f>IF(B1171=0,0,(B1172-B1171)/B1171)</f>
        <v>0</v>
      </c>
      <c r="F1172">
        <f>IF(C1172&gt;D1172,1,0)</f>
        <v>1</v>
      </c>
      <c r="G1172" t="str">
        <f>IF(F1172&gt;F1171,"BUY",IF(F1172&lt;F1171,"SELL","HOLD"))</f>
        <v>HOLD</v>
      </c>
      <c r="H1172" s="7">
        <f>F1171*E1172</f>
        <v>0</v>
      </c>
      <c r="I1172" s="12">
        <f>I1171*(1+E1172)</f>
        <v>1.8474031466756928</v>
      </c>
      <c r="J1172" s="12">
        <f>J1171*(1+H1172)</f>
        <v>1.9700196932406859</v>
      </c>
      <c r="K1172" s="7">
        <f>I1172/MAX(I$2:I1172)-1</f>
        <v>0</v>
      </c>
      <c r="L1172" s="7">
        <f>J1172/MAX(J$2:J1172)-1</f>
        <v>0</v>
      </c>
    </row>
    <row r="1173" spans="1:12" x14ac:dyDescent="0.25">
      <c r="A1173" s="1">
        <v>45471</v>
      </c>
      <c r="B1173" s="9">
        <v>327.60000000000002</v>
      </c>
      <c r="C1173" s="9">
        <f>AVERAGE(B1124:B1173)</f>
        <v>320.00080000000003</v>
      </c>
      <c r="D1173" s="9">
        <f>AVERAGE(B974:B1173)</f>
        <v>277.96889999999996</v>
      </c>
      <c r="E1173" s="7">
        <f>IF(B1172=0,0,(B1173-B1172)/B1172)</f>
        <v>0</v>
      </c>
      <c r="F1173">
        <f>IF(C1173&gt;D1173,1,0)</f>
        <v>1</v>
      </c>
      <c r="G1173" t="str">
        <f>IF(F1173&gt;F1172,"BUY",IF(F1173&lt;F1172,"SELL","HOLD"))</f>
        <v>HOLD</v>
      </c>
      <c r="H1173" s="7">
        <f>F1172*E1173</f>
        <v>0</v>
      </c>
      <c r="I1173" s="12">
        <f>I1172*(1+E1173)</f>
        <v>1.8474031466756928</v>
      </c>
      <c r="J1173" s="12">
        <f>J1172*(1+H1173)</f>
        <v>1.9700196932406859</v>
      </c>
      <c r="K1173" s="7">
        <f>I1173/MAX(I$2:I1173)-1</f>
        <v>0</v>
      </c>
      <c r="L1173" s="7">
        <f>J1173/MAX(J$2:J1173)-1</f>
        <v>0</v>
      </c>
    </row>
    <row r="1174" spans="1:12" x14ac:dyDescent="0.25">
      <c r="A1174" s="1">
        <v>45474</v>
      </c>
      <c r="B1174" s="9">
        <v>327.60000000000002</v>
      </c>
      <c r="C1174" s="9">
        <f>AVERAGE(B1125:B1174)</f>
        <v>320.32500000000005</v>
      </c>
      <c r="D1174" s="9">
        <f>AVERAGE(B975:B1174)</f>
        <v>278.32109999999994</v>
      </c>
      <c r="E1174" s="7">
        <f>IF(B1173=0,0,(B1174-B1173)/B1173)</f>
        <v>0</v>
      </c>
      <c r="F1174">
        <f>IF(C1174&gt;D1174,1,0)</f>
        <v>1</v>
      </c>
      <c r="G1174" t="str">
        <f>IF(F1174&gt;F1173,"BUY",IF(F1174&lt;F1173,"SELL","HOLD"))</f>
        <v>HOLD</v>
      </c>
      <c r="H1174" s="7">
        <f>F1173*E1174</f>
        <v>0</v>
      </c>
      <c r="I1174" s="12">
        <f>I1173*(1+E1174)</f>
        <v>1.8474031466756928</v>
      </c>
      <c r="J1174" s="12">
        <f>J1173*(1+H1174)</f>
        <v>1.9700196932406859</v>
      </c>
      <c r="K1174" s="7">
        <f>I1174/MAX(I$2:I1174)-1</f>
        <v>0</v>
      </c>
      <c r="L1174" s="7">
        <f>J1174/MAX(J$2:J1174)-1</f>
        <v>0</v>
      </c>
    </row>
    <row r="1175" spans="1:12" x14ac:dyDescent="0.25">
      <c r="A1175" s="1">
        <v>45475</v>
      </c>
      <c r="B1175" s="9">
        <v>327.60000000000002</v>
      </c>
      <c r="C1175" s="9">
        <f>AVERAGE(B1126:B1175)</f>
        <v>320.71540000000005</v>
      </c>
      <c r="D1175" s="9">
        <f>AVERAGE(B976:B1175)</f>
        <v>278.68014999999997</v>
      </c>
      <c r="E1175" s="7">
        <f>IF(B1174=0,0,(B1175-B1174)/B1174)</f>
        <v>0</v>
      </c>
      <c r="F1175">
        <f>IF(C1175&gt;D1175,1,0)</f>
        <v>1</v>
      </c>
      <c r="G1175" t="str">
        <f>IF(F1175&gt;F1174,"BUY",IF(F1175&lt;F1174,"SELL","HOLD"))</f>
        <v>HOLD</v>
      </c>
      <c r="H1175" s="7">
        <f>F1174*E1175</f>
        <v>0</v>
      </c>
      <c r="I1175" s="12">
        <f>I1174*(1+E1175)</f>
        <v>1.8474031466756928</v>
      </c>
      <c r="J1175" s="12">
        <f>J1174*(1+H1175)</f>
        <v>1.9700196932406859</v>
      </c>
      <c r="K1175" s="7">
        <f>I1175/MAX(I$2:I1175)-1</f>
        <v>0</v>
      </c>
      <c r="L1175" s="7">
        <f>J1175/MAX(J$2:J1175)-1</f>
        <v>0</v>
      </c>
    </row>
    <row r="1176" spans="1:12" x14ac:dyDescent="0.25">
      <c r="A1176" s="1">
        <v>45476</v>
      </c>
      <c r="B1176" s="9">
        <v>325.39</v>
      </c>
      <c r="C1176" s="9">
        <f>AVERAGE(B1127:B1176)</f>
        <v>320.95620000000002</v>
      </c>
      <c r="D1176" s="9">
        <f>AVERAGE(B977:B1176)</f>
        <v>279.03229999999996</v>
      </c>
      <c r="E1176" s="7">
        <f>IF(B1175=0,0,(B1176-B1175)/B1175)</f>
        <v>-6.7460317460318565E-3</v>
      </c>
      <c r="F1176">
        <f>IF(C1176&gt;D1176,1,0)</f>
        <v>1</v>
      </c>
      <c r="G1176" t="str">
        <f>IF(F1176&gt;F1175,"BUY",IF(F1176&lt;F1175,"SELL","HOLD"))</f>
        <v>HOLD</v>
      </c>
      <c r="H1176" s="7">
        <f>F1175*E1176</f>
        <v>-6.7460317460318565E-3</v>
      </c>
      <c r="I1176" s="12">
        <f>I1175*(1+E1176)</f>
        <v>1.8349405064004995</v>
      </c>
      <c r="J1176" s="12">
        <f>J1175*(1+H1176)</f>
        <v>1.9567298778497764</v>
      </c>
      <c r="K1176" s="7">
        <f>I1176/MAX(I$2:I1176)-1</f>
        <v>-6.7460317460319441E-3</v>
      </c>
      <c r="L1176" s="7">
        <f>J1176/MAX(J$2:J1176)-1</f>
        <v>-6.7460317460320551E-3</v>
      </c>
    </row>
    <row r="1177" spans="1:12" x14ac:dyDescent="0.25">
      <c r="A1177" s="1">
        <v>45477</v>
      </c>
      <c r="B1177" s="9">
        <v>324.74</v>
      </c>
      <c r="C1177" s="9">
        <f>AVERAGE(B1128:B1177)</f>
        <v>321.25060000000008</v>
      </c>
      <c r="D1177" s="9">
        <f>AVERAGE(B978:B1177)</f>
        <v>279.40379999999993</v>
      </c>
      <c r="E1177" s="7">
        <f>IF(B1176=0,0,(B1177-B1176)/B1176)</f>
        <v>-1.9976028765480726E-3</v>
      </c>
      <c r="F1177">
        <f>IF(C1177&gt;D1177,1,0)</f>
        <v>1</v>
      </c>
      <c r="G1177" t="str">
        <f>IF(F1177&gt;F1176,"BUY",IF(F1177&lt;F1176,"SELL","HOLD"))</f>
        <v>HOLD</v>
      </c>
      <c r="H1177" s="7">
        <f>F1176*E1177</f>
        <v>-1.9976028765480726E-3</v>
      </c>
      <c r="I1177" s="12">
        <f>I1176*(1+E1177)</f>
        <v>1.8312750239666193</v>
      </c>
      <c r="J1177" s="12">
        <f>J1176*(1+H1177)</f>
        <v>1.9528211086171561</v>
      </c>
      <c r="K1177" s="7">
        <f>I1177/MAX(I$2:I1177)-1</f>
        <v>-8.7301587301588102E-3</v>
      </c>
      <c r="L1177" s="7">
        <f>J1177/MAX(J$2:J1177)-1</f>
        <v>-8.7301587301590322E-3</v>
      </c>
    </row>
    <row r="1178" spans="1:12" x14ac:dyDescent="0.25">
      <c r="A1178" s="1">
        <v>45478</v>
      </c>
      <c r="B1178" s="9">
        <v>319.51</v>
      </c>
      <c r="C1178" s="9">
        <f>AVERAGE(B1129:B1178)</f>
        <v>321.41680000000002</v>
      </c>
      <c r="D1178" s="9">
        <f>AVERAGE(B979:B1178)</f>
        <v>279.75329999999997</v>
      </c>
      <c r="E1178" s="7">
        <f>IF(B1177=0,0,(B1178-B1177)/B1177)</f>
        <v>-1.6105191845784374E-2</v>
      </c>
      <c r="F1178">
        <f>IF(C1178&gt;D1178,1,0)</f>
        <v>1</v>
      </c>
      <c r="G1178" t="str">
        <f>IF(F1178&gt;F1177,"BUY",IF(F1178&lt;F1177,"SELL","HOLD"))</f>
        <v>HOLD</v>
      </c>
      <c r="H1178" s="7">
        <f>F1177*E1178</f>
        <v>-1.6105191845784374E-2</v>
      </c>
      <c r="I1178" s="12">
        <f>I1177*(1+E1178)</f>
        <v>1.8017819883832435</v>
      </c>
      <c r="J1178" s="12">
        <f>J1177*(1+H1178)</f>
        <v>1.9213705500223794</v>
      </c>
      <c r="K1178" s="7">
        <f>I1178/MAX(I$2:I1178)-1</f>
        <v>-2.4694749694749829E-2</v>
      </c>
      <c r="L1178" s="7">
        <f>J1178/MAX(J$2:J1178)-1</f>
        <v>-2.4694749694750051E-2</v>
      </c>
    </row>
    <row r="1179" spans="1:12" x14ac:dyDescent="0.25">
      <c r="A1179" s="1">
        <v>45481</v>
      </c>
      <c r="B1179" s="9">
        <v>319.44</v>
      </c>
      <c r="C1179" s="9">
        <f>AVERAGE(B1130:B1179)</f>
        <v>321.62340000000006</v>
      </c>
      <c r="D1179" s="9">
        <f>AVERAGE(B980:B1179)</f>
        <v>280.13119999999998</v>
      </c>
      <c r="E1179" s="7">
        <f>IF(B1178=0,0,(B1179-B1178)/B1178)</f>
        <v>-2.1908547463301049E-4</v>
      </c>
      <c r="F1179">
        <f>IF(C1179&gt;D1179,1,0)</f>
        <v>1</v>
      </c>
      <c r="G1179" t="str">
        <f>IF(F1179&gt;F1178,"BUY",IF(F1179&lt;F1178,"SELL","HOLD"))</f>
        <v>HOLD</v>
      </c>
      <c r="H1179" s="7">
        <f>F1178*E1179</f>
        <v>-2.1908547463301049E-4</v>
      </c>
      <c r="I1179" s="12">
        <f>I1178*(1+E1179)</f>
        <v>1.8013872441211334</v>
      </c>
      <c r="J1179" s="12">
        <f>J1178*(1+H1179)</f>
        <v>1.9209496056434818</v>
      </c>
      <c r="K1179" s="7">
        <f>I1179/MAX(I$2:I1179)-1</f>
        <v>-2.4908424908425042E-2</v>
      </c>
      <c r="L1179" s="7">
        <f>J1179/MAX(J$2:J1179)-1</f>
        <v>-2.4908424908425264E-2</v>
      </c>
    </row>
    <row r="1180" spans="1:12" x14ac:dyDescent="0.25">
      <c r="A1180" s="1">
        <v>45482</v>
      </c>
      <c r="B1180" s="9">
        <v>316.54000000000002</v>
      </c>
      <c r="C1180" s="9">
        <f>AVERAGE(B1131:B1180)</f>
        <v>321.77100000000002</v>
      </c>
      <c r="D1180" s="9">
        <f>AVERAGE(B981:B1180)</f>
        <v>280.51244999999994</v>
      </c>
      <c r="E1180" s="7">
        <f>IF(B1179=0,0,(B1180-B1179)/B1179)</f>
        <v>-9.0783871775606609E-3</v>
      </c>
      <c r="F1180">
        <f>IF(C1180&gt;D1180,1,0)</f>
        <v>1</v>
      </c>
      <c r="G1180" t="str">
        <f>IF(F1180&gt;F1179,"BUY",IF(F1180&lt;F1179,"SELL","HOLD"))</f>
        <v>HOLD</v>
      </c>
      <c r="H1180" s="7">
        <f>F1179*E1180</f>
        <v>-9.0783871775606609E-3</v>
      </c>
      <c r="I1180" s="12">
        <f>I1179*(1+E1180)</f>
        <v>1.7850335532622827</v>
      </c>
      <c r="J1180" s="12">
        <f>J1179*(1+H1180)</f>
        <v>1.9035104813748678</v>
      </c>
      <c r="K1180" s="7">
        <f>I1180/MAX(I$2:I1180)-1</f>
        <v>-3.3760683760683863E-2</v>
      </c>
      <c r="L1180" s="7">
        <f>J1180/MAX(J$2:J1180)-1</f>
        <v>-3.3760683760684085E-2</v>
      </c>
    </row>
    <row r="1181" spans="1:12" x14ac:dyDescent="0.25">
      <c r="A1181" s="1">
        <v>45483</v>
      </c>
      <c r="B1181" s="9">
        <v>313.3</v>
      </c>
      <c r="C1181" s="9">
        <f>AVERAGE(B1132:B1181)</f>
        <v>321.82859999999999</v>
      </c>
      <c r="D1181" s="9">
        <f>AVERAGE(B982:B1181)</f>
        <v>280.86694999999997</v>
      </c>
      <c r="E1181" s="7">
        <f>IF(B1180=0,0,(B1181-B1180)/B1180)</f>
        <v>-1.0235673216655111E-2</v>
      </c>
      <c r="F1181">
        <f>IF(C1181&gt;D1181,1,0)</f>
        <v>1</v>
      </c>
      <c r="G1181" t="str">
        <f>IF(F1181&gt;F1180,"BUY",IF(F1181&lt;F1180,"SELL","HOLD"))</f>
        <v>HOLD</v>
      </c>
      <c r="H1181" s="7">
        <f>F1180*E1181</f>
        <v>-1.0235673216655111E-2</v>
      </c>
      <c r="I1181" s="12">
        <f>I1180*(1+E1181)</f>
        <v>1.7667625331303254</v>
      </c>
      <c r="J1181" s="12">
        <f>J1180*(1+H1181)</f>
        <v>1.8840267701230369</v>
      </c>
      <c r="K1181" s="7">
        <f>I1181/MAX(I$2:I1181)-1</f>
        <v>-4.3650793650793718E-2</v>
      </c>
      <c r="L1181" s="7">
        <f>J1181/MAX(J$2:J1181)-1</f>
        <v>-4.365079365079394E-2</v>
      </c>
    </row>
    <row r="1182" spans="1:12" x14ac:dyDescent="0.25">
      <c r="A1182" s="1">
        <v>45484</v>
      </c>
      <c r="B1182" s="9">
        <v>314.12</v>
      </c>
      <c r="C1182" s="9">
        <f>AVERAGE(B1133:B1182)</f>
        <v>321.87780000000004</v>
      </c>
      <c r="D1182" s="9">
        <f>AVERAGE(B983:B1182)</f>
        <v>281.21454999999992</v>
      </c>
      <c r="E1182" s="7">
        <f>IF(B1181=0,0,(B1182-B1181)/B1181)</f>
        <v>2.6172997127353755E-3</v>
      </c>
      <c r="F1182">
        <f>IF(C1182&gt;D1182,1,0)</f>
        <v>1</v>
      </c>
      <c r="G1182" t="str">
        <f>IF(F1182&gt;F1181,"BUY",IF(F1182&lt;F1181,"SELL","HOLD"))</f>
        <v>HOLD</v>
      </c>
      <c r="H1182" s="7">
        <f>F1181*E1182</f>
        <v>2.6172997127353755E-3</v>
      </c>
      <c r="I1182" s="12">
        <f>I1181*(1+E1182)</f>
        <v>1.771386680200759</v>
      </c>
      <c r="J1182" s="12">
        <f>J1181*(1+H1182)</f>
        <v>1.8889578328472656</v>
      </c>
      <c r="K1182" s="7">
        <f>I1182/MAX(I$2:I1182)-1</f>
        <v>-4.1147741147741224E-2</v>
      </c>
      <c r="L1182" s="7">
        <f>J1182/MAX(J$2:J1182)-1</f>
        <v>-4.1147741147741446E-2</v>
      </c>
    </row>
    <row r="1183" spans="1:12" x14ac:dyDescent="0.25">
      <c r="A1183" s="1">
        <v>45485</v>
      </c>
      <c r="B1183" s="9">
        <v>318.73</v>
      </c>
      <c r="C1183" s="9">
        <f>AVERAGE(B1134:B1183)</f>
        <v>321.98780000000005</v>
      </c>
      <c r="D1183" s="9">
        <f>AVERAGE(B984:B1183)</f>
        <v>281.57854999999995</v>
      </c>
      <c r="E1183" s="7">
        <f>IF(B1182=0,0,(B1183-B1182)/B1182)</f>
        <v>1.4675920030561613E-2</v>
      </c>
      <c r="F1183">
        <f>IF(C1183&gt;D1183,1,0)</f>
        <v>1</v>
      </c>
      <c r="G1183" t="str">
        <f>IF(F1183&gt;F1182,"BUY",IF(F1183&lt;F1182,"SELL","HOLD"))</f>
        <v>HOLD</v>
      </c>
      <c r="H1183" s="7">
        <f>F1182*E1183</f>
        <v>1.4675920030561613E-2</v>
      </c>
      <c r="I1183" s="12">
        <f>I1182*(1+E1183)</f>
        <v>1.7973834094625871</v>
      </c>
      <c r="J1183" s="12">
        <f>J1182*(1+H1183)</f>
        <v>1.9166800269432349</v>
      </c>
      <c r="K1183" s="7">
        <f>I1183/MAX(I$2:I1183)-1</f>
        <v>-2.7075702075702202E-2</v>
      </c>
      <c r="L1183" s="7">
        <f>J1183/MAX(J$2:J1183)-1</f>
        <v>-2.7075702075702424E-2</v>
      </c>
    </row>
    <row r="1184" spans="1:12" x14ac:dyDescent="0.25">
      <c r="A1184" s="1">
        <v>45488</v>
      </c>
      <c r="B1184" s="9">
        <v>321.93</v>
      </c>
      <c r="C1184" s="9">
        <f>AVERAGE(B1135:B1184)</f>
        <v>322.05580000000003</v>
      </c>
      <c r="D1184" s="9">
        <f>AVERAGE(B985:B1184)</f>
        <v>281.96894999999995</v>
      </c>
      <c r="E1184" s="7">
        <f>IF(B1183=0,0,(B1184-B1183)/B1183)</f>
        <v>1.003984563737329E-2</v>
      </c>
      <c r="F1184">
        <f>IF(C1184&gt;D1184,1,0)</f>
        <v>1</v>
      </c>
      <c r="G1184" t="str">
        <f>IF(F1184&gt;F1183,"BUY",IF(F1184&lt;F1183,"SELL","HOLD"))</f>
        <v>HOLD</v>
      </c>
      <c r="H1184" s="7">
        <f>F1183*E1184</f>
        <v>1.003984563737329E-2</v>
      </c>
      <c r="I1184" s="12">
        <f>I1183*(1+E1184)</f>
        <v>1.8154288614447673</v>
      </c>
      <c r="J1184" s="12">
        <f>J1183*(1+H1184)</f>
        <v>1.9359231985499816</v>
      </c>
      <c r="K1184" s="7">
        <f>I1184/MAX(I$2:I1184)-1</f>
        <v>-1.7307692307692468E-2</v>
      </c>
      <c r="L1184" s="7">
        <f>J1184/MAX(J$2:J1184)-1</f>
        <v>-1.7307692307692579E-2</v>
      </c>
    </row>
    <row r="1185" spans="1:12" x14ac:dyDescent="0.25">
      <c r="A1185" s="1">
        <v>45489</v>
      </c>
      <c r="B1185" s="9">
        <v>317.12</v>
      </c>
      <c r="C1185" s="9">
        <f>AVERAGE(B1136:B1185)</f>
        <v>321.99360000000001</v>
      </c>
      <c r="D1185" s="9">
        <f>AVERAGE(B986:B1185)</f>
        <v>282.33439999999996</v>
      </c>
      <c r="E1185" s="7">
        <f>IF(B1184=0,0,(B1185-B1184)/B1184)</f>
        <v>-1.4941136271860349E-2</v>
      </c>
      <c r="F1185">
        <f>IF(C1185&gt;D1185,1,0)</f>
        <v>1</v>
      </c>
      <c r="G1185" t="str">
        <f>IF(F1185&gt;F1184,"BUY",IF(F1185&lt;F1184,"SELL","HOLD"))</f>
        <v>HOLD</v>
      </c>
      <c r="H1185" s="7">
        <f>F1184*E1185</f>
        <v>-1.4941136271860349E-2</v>
      </c>
      <c r="I1185" s="12">
        <f>I1184*(1+E1185)</f>
        <v>1.7883042914340528</v>
      </c>
      <c r="J1185" s="12">
        <f>J1184*(1+H1185)</f>
        <v>1.9069983062285907</v>
      </c>
      <c r="K1185" s="7">
        <f>I1185/MAX(I$2:I1185)-1</f>
        <v>-3.1990231990232099E-2</v>
      </c>
      <c r="L1185" s="7">
        <f>J1185/MAX(J$2:J1185)-1</f>
        <v>-3.199023199023221E-2</v>
      </c>
    </row>
    <row r="1186" spans="1:12" x14ac:dyDescent="0.25">
      <c r="A1186" s="1">
        <v>45490</v>
      </c>
      <c r="B1186" s="9">
        <v>314.24</v>
      </c>
      <c r="C1186" s="9">
        <f>AVERAGE(B1137:B1186)</f>
        <v>321.88420000000008</v>
      </c>
      <c r="D1186" s="9">
        <f>AVERAGE(B987:B1186)</f>
        <v>282.68399999999991</v>
      </c>
      <c r="E1186" s="7">
        <f>IF(B1185=0,0,(B1186-B1185)/B1185)</f>
        <v>-9.0817356205852521E-3</v>
      </c>
      <c r="F1186">
        <f>IF(C1186&gt;D1186,1,0)</f>
        <v>1</v>
      </c>
      <c r="G1186" t="str">
        <f>IF(F1186&gt;F1185,"BUY",IF(F1186&lt;F1185,"SELL","HOLD"))</f>
        <v>HOLD</v>
      </c>
      <c r="H1186" s="7">
        <f>F1185*E1186</f>
        <v>-9.0817356205852521E-3</v>
      </c>
      <c r="I1186" s="12">
        <f>I1185*(1+E1186)</f>
        <v>1.7720633846500906</v>
      </c>
      <c r="J1186" s="12">
        <f>J1185*(1+H1186)</f>
        <v>1.8896794517825188</v>
      </c>
      <c r="K1186" s="7">
        <f>I1186/MAX(I$2:I1186)-1</f>
        <v>-4.078144078144097E-2</v>
      </c>
      <c r="L1186" s="7">
        <f>J1186/MAX(J$2:J1186)-1</f>
        <v>-4.078144078144097E-2</v>
      </c>
    </row>
    <row r="1187" spans="1:12" x14ac:dyDescent="0.25">
      <c r="A1187" s="1">
        <v>45491</v>
      </c>
      <c r="B1187" s="9">
        <v>317.44</v>
      </c>
      <c r="C1187" s="9">
        <f>AVERAGE(B1138:B1187)</f>
        <v>321.77200000000005</v>
      </c>
      <c r="D1187" s="9">
        <f>AVERAGE(B988:B1187)</f>
        <v>283.06229999999994</v>
      </c>
      <c r="E1187" s="7">
        <f>IF(B1186=0,0,(B1187-B1186)/B1186)</f>
        <v>1.0183299389002001E-2</v>
      </c>
      <c r="F1187">
        <f>IF(C1187&gt;D1187,1,0)</f>
        <v>1</v>
      </c>
      <c r="G1187" t="str">
        <f>IF(F1187&gt;F1186,"BUY",IF(F1187&lt;F1186,"SELL","HOLD"))</f>
        <v>HOLD</v>
      </c>
      <c r="H1187" s="7">
        <f>F1186*E1187</f>
        <v>1.0183299389002001E-2</v>
      </c>
      <c r="I1187" s="12">
        <f>I1186*(1+E1187)</f>
        <v>1.7901088366322708</v>
      </c>
      <c r="J1187" s="12">
        <f>J1186*(1+H1187)</f>
        <v>1.9089226233892655</v>
      </c>
      <c r="K1187" s="7">
        <f>I1187/MAX(I$2:I1187)-1</f>
        <v>-3.1013431013431125E-2</v>
      </c>
      <c r="L1187" s="7">
        <f>J1187/MAX(J$2:J1187)-1</f>
        <v>-3.1013431013431125E-2</v>
      </c>
    </row>
    <row r="1188" spans="1:12" x14ac:dyDescent="0.25">
      <c r="A1188" s="1">
        <v>45492</v>
      </c>
      <c r="B1188" s="9">
        <v>314.58</v>
      </c>
      <c r="C1188" s="9">
        <f>AVERAGE(B1139:B1188)</f>
        <v>321.52060000000006</v>
      </c>
      <c r="D1188" s="9">
        <f>AVERAGE(B989:B1188)</f>
        <v>283.40669999999989</v>
      </c>
      <c r="E1188" s="7">
        <f>IF(B1187=0,0,(B1188-B1187)/B1187)</f>
        <v>-9.0095766129032681E-3</v>
      </c>
      <c r="F1188">
        <f>IF(C1188&gt;D1188,1,0)</f>
        <v>1</v>
      </c>
      <c r="G1188" t="str">
        <f>IF(F1188&gt;F1187,"BUY",IF(F1188&lt;F1187,"SELL","HOLD"))</f>
        <v>HOLD</v>
      </c>
      <c r="H1188" s="7">
        <f>F1187*E1188</f>
        <v>-9.0095766129032681E-3</v>
      </c>
      <c r="I1188" s="12">
        <f>I1187*(1+E1188)</f>
        <v>1.7739807139231973</v>
      </c>
      <c r="J1188" s="12">
        <f>J1187*(1+H1188)</f>
        <v>1.8917240387657357</v>
      </c>
      <c r="K1188" s="7">
        <f>I1188/MAX(I$2:I1188)-1</f>
        <v>-3.9743589743589824E-2</v>
      </c>
      <c r="L1188" s="7">
        <f>J1188/MAX(J$2:J1188)-1</f>
        <v>-3.9743589743589935E-2</v>
      </c>
    </row>
    <row r="1189" spans="1:12" x14ac:dyDescent="0.25">
      <c r="A1189" s="1">
        <v>45495</v>
      </c>
      <c r="B1189" s="9">
        <v>314.13</v>
      </c>
      <c r="C1189" s="9">
        <f>AVERAGE(B1140:B1189)</f>
        <v>321.33540000000005</v>
      </c>
      <c r="D1189" s="9">
        <f>AVERAGE(B990:B1189)</f>
        <v>283.73659999999995</v>
      </c>
      <c r="E1189" s="7">
        <f>IF(B1188=0,0,(B1189-B1188)/B1188)</f>
        <v>-1.4304787335494586E-3</v>
      </c>
      <c r="F1189">
        <f>IF(C1189&gt;D1189,1,0)</f>
        <v>1</v>
      </c>
      <c r="G1189" t="str">
        <f>IF(F1189&gt;F1188,"BUY",IF(F1189&lt;F1188,"SELL","HOLD"))</f>
        <v>HOLD</v>
      </c>
      <c r="H1189" s="7">
        <f>F1188*E1189</f>
        <v>-1.4304787335494586E-3</v>
      </c>
      <c r="I1189" s="12">
        <f>I1188*(1+E1189)</f>
        <v>1.7714430722382033</v>
      </c>
      <c r="J1189" s="12">
        <f>J1188*(1+H1189)</f>
        <v>1.8890179677585368</v>
      </c>
      <c r="K1189" s="7">
        <f>I1189/MAX(I$2:I1189)-1</f>
        <v>-4.1117216117216193E-2</v>
      </c>
      <c r="L1189" s="7">
        <f>J1189/MAX(J$2:J1189)-1</f>
        <v>-4.1117216117216304E-2</v>
      </c>
    </row>
    <row r="1190" spans="1:12" x14ac:dyDescent="0.25">
      <c r="A1190" s="1">
        <v>45496</v>
      </c>
      <c r="B1190" s="9">
        <v>316.10000000000002</v>
      </c>
      <c r="C1190" s="9">
        <f>AVERAGE(B1141:B1190)</f>
        <v>321.14580000000007</v>
      </c>
      <c r="D1190" s="9">
        <f>AVERAGE(B991:B1190)</f>
        <v>284.07759999999985</v>
      </c>
      <c r="E1190" s="7">
        <f>IF(B1189=0,0,(B1190-B1189)/B1189)</f>
        <v>6.2712889568014114E-3</v>
      </c>
      <c r="F1190">
        <f>IF(C1190&gt;D1190,1,0)</f>
        <v>1</v>
      </c>
      <c r="G1190" t="str">
        <f>IF(F1190&gt;F1189,"BUY",IF(F1190&lt;F1189,"SELL","HOLD"))</f>
        <v>HOLD</v>
      </c>
      <c r="H1190" s="7">
        <f>F1189*E1190</f>
        <v>6.2712889568014114E-3</v>
      </c>
      <c r="I1190" s="12">
        <f>I1189*(1+E1190)</f>
        <v>1.7825523036147333</v>
      </c>
      <c r="J1190" s="12">
        <f>J1189*(1+H1190)</f>
        <v>1.9008645452789406</v>
      </c>
      <c r="K1190" s="7">
        <f>I1190/MAX(I$2:I1190)-1</f>
        <v>-3.5103785103784979E-2</v>
      </c>
      <c r="L1190" s="7">
        <f>J1190/MAX(J$2:J1190)-1</f>
        <v>-3.5103785103785201E-2</v>
      </c>
    </row>
    <row r="1191" spans="1:12" x14ac:dyDescent="0.25">
      <c r="A1191" s="1">
        <v>45497</v>
      </c>
      <c r="B1191" s="9">
        <v>313.29000000000002</v>
      </c>
      <c r="C1191" s="9">
        <f>AVERAGE(B1142:B1191)</f>
        <v>320.85960000000011</v>
      </c>
      <c r="D1191" s="9">
        <f>AVERAGE(B992:B1191)</f>
        <v>284.40269999999987</v>
      </c>
      <c r="E1191" s="7">
        <f>IF(B1190=0,0,(B1191-B1190)/B1190)</f>
        <v>-8.8895919012970653E-3</v>
      </c>
      <c r="F1191">
        <f>IF(C1191&gt;D1191,1,0)</f>
        <v>1</v>
      </c>
      <c r="G1191" t="str">
        <f>IF(F1191&gt;F1190,"BUY",IF(F1191&lt;F1190,"SELL","HOLD"))</f>
        <v>HOLD</v>
      </c>
      <c r="H1191" s="7">
        <f>F1190*E1191</f>
        <v>-8.8895919012970653E-3</v>
      </c>
      <c r="I1191" s="12">
        <f>I1190*(1+E1191)</f>
        <v>1.7667061410928815</v>
      </c>
      <c r="J1191" s="12">
        <f>J1190*(1+H1191)</f>
        <v>1.8839666352117663</v>
      </c>
      <c r="K1191" s="7">
        <f>I1191/MAX(I$2:I1191)-1</f>
        <v>-4.3681318681318526E-2</v>
      </c>
      <c r="L1191" s="7">
        <f>J1191/MAX(J$2:J1191)-1</f>
        <v>-4.3681318681318637E-2</v>
      </c>
    </row>
    <row r="1192" spans="1:12" x14ac:dyDescent="0.25">
      <c r="A1192" s="1">
        <v>45498</v>
      </c>
      <c r="B1192" s="9">
        <v>313.87</v>
      </c>
      <c r="C1192" s="9">
        <f>AVERAGE(B1143:B1192)</f>
        <v>320.59920000000017</v>
      </c>
      <c r="D1192" s="9">
        <f>AVERAGE(B993:B1192)</f>
        <v>284.72664999999989</v>
      </c>
      <c r="E1192" s="7">
        <f>IF(B1191=0,0,(B1192-B1191)/B1191)</f>
        <v>1.8513198633853109E-3</v>
      </c>
      <c r="F1192">
        <f>IF(C1192&gt;D1192,1,0)</f>
        <v>1</v>
      </c>
      <c r="G1192" t="str">
        <f>IF(F1192&gt;F1191,"BUY",IF(F1192&lt;F1191,"SELL","HOLD"))</f>
        <v>HOLD</v>
      </c>
      <c r="H1192" s="7">
        <f>F1191*E1192</f>
        <v>1.8513198633853109E-3</v>
      </c>
      <c r="I1192" s="12">
        <f>I1191*(1+E1192)</f>
        <v>1.7699768792646517</v>
      </c>
      <c r="J1192" s="12">
        <f>J1191*(1+H1192)</f>
        <v>1.8874544600654892</v>
      </c>
      <c r="K1192" s="7">
        <f>I1192/MAX(I$2:I1192)-1</f>
        <v>-4.1910866910866651E-2</v>
      </c>
      <c r="L1192" s="7">
        <f>J1192/MAX(J$2:J1192)-1</f>
        <v>-4.1910866910866873E-2</v>
      </c>
    </row>
    <row r="1193" spans="1:12" x14ac:dyDescent="0.25">
      <c r="A1193" s="1">
        <v>45499</v>
      </c>
      <c r="B1193" s="9">
        <v>309.94</v>
      </c>
      <c r="C1193" s="9">
        <f>AVERAGE(B1144:B1193)</f>
        <v>320.24600000000015</v>
      </c>
      <c r="D1193" s="9">
        <f>AVERAGE(B994:B1193)</f>
        <v>285.05489999999992</v>
      </c>
      <c r="E1193" s="7">
        <f>IF(B1192=0,0,(B1193-B1192)/B1192)</f>
        <v>-1.2521107464874014E-2</v>
      </c>
      <c r="F1193">
        <f>IF(C1193&gt;D1193,1,0)</f>
        <v>1</v>
      </c>
      <c r="G1193" t="str">
        <f>IF(F1193&gt;F1192,"BUY",IF(F1193&lt;F1192,"SELL","HOLD"))</f>
        <v>HOLD</v>
      </c>
      <c r="H1193" s="7">
        <f>F1192*E1193</f>
        <v>-1.2521107464874014E-2</v>
      </c>
      <c r="I1193" s="12">
        <f>I1192*(1+E1193)</f>
        <v>1.7478148085490368</v>
      </c>
      <c r="J1193" s="12">
        <f>J1192*(1+H1193)</f>
        <v>1.8638214399359534</v>
      </c>
      <c r="K1193" s="7">
        <f>I1193/MAX(I$2:I1193)-1</f>
        <v>-5.3907203907203605E-2</v>
      </c>
      <c r="L1193" s="7">
        <f>J1193/MAX(J$2:J1193)-1</f>
        <v>-5.3907203907203938E-2</v>
      </c>
    </row>
    <row r="1194" spans="1:12" x14ac:dyDescent="0.25">
      <c r="A1194" s="1">
        <v>45502</v>
      </c>
      <c r="B1194" s="9">
        <v>308.32</v>
      </c>
      <c r="C1194" s="9">
        <f>AVERAGE(B1145:B1194)</f>
        <v>319.86500000000012</v>
      </c>
      <c r="D1194" s="9">
        <f>AVERAGE(B995:B1194)</f>
        <v>285.37654999999995</v>
      </c>
      <c r="E1194" s="7">
        <f>IF(B1193=0,0,(B1194-B1193)/B1193)</f>
        <v>-5.2268180938246263E-3</v>
      </c>
      <c r="F1194">
        <f>IF(C1194&gt;D1194,1,0)</f>
        <v>1</v>
      </c>
      <c r="G1194" t="str">
        <f>IF(F1194&gt;F1193,"BUY",IF(F1194&lt;F1193,"SELL","HOLD"))</f>
        <v>HOLD</v>
      </c>
      <c r="H1194" s="7">
        <f>F1193*E1194</f>
        <v>-5.2268180938246263E-3</v>
      </c>
      <c r="I1194" s="12">
        <f>I1193*(1+E1194)</f>
        <v>1.7386792984830581</v>
      </c>
      <c r="J1194" s="12">
        <f>J1193*(1+H1194)</f>
        <v>1.8540795843100379</v>
      </c>
      <c r="K1194" s="7">
        <f>I1194/MAX(I$2:I1194)-1</f>
        <v>-5.8852258852258532E-2</v>
      </c>
      <c r="L1194" s="7">
        <f>J1194/MAX(J$2:J1194)-1</f>
        <v>-5.8852258852258865E-2</v>
      </c>
    </row>
    <row r="1195" spans="1:12" x14ac:dyDescent="0.25">
      <c r="A1195" s="1">
        <v>45503</v>
      </c>
      <c r="B1195" s="9">
        <v>309.56</v>
      </c>
      <c r="C1195" s="9">
        <f>AVERAGE(B1146:B1195)</f>
        <v>319.50420000000014</v>
      </c>
      <c r="D1195" s="9">
        <f>AVERAGE(B996:B1195)</f>
        <v>285.71129999999994</v>
      </c>
      <c r="E1195" s="7">
        <f>IF(B1194=0,0,(B1195-B1194)/B1194)</f>
        <v>4.0217955371043366E-3</v>
      </c>
      <c r="F1195">
        <f>IF(C1195&gt;D1195,1,0)</f>
        <v>1</v>
      </c>
      <c r="G1195" t="str">
        <f>IF(F1195&gt;F1194,"BUY",IF(F1195&lt;F1194,"SELL","HOLD"))</f>
        <v>HOLD</v>
      </c>
      <c r="H1195" s="7">
        <f>F1194*E1195</f>
        <v>4.0217955371043366E-3</v>
      </c>
      <c r="I1195" s="12">
        <f>I1194*(1+E1195)</f>
        <v>1.7456719111261529</v>
      </c>
      <c r="J1195" s="12">
        <f>J1194*(1+H1195)</f>
        <v>1.8615363133076521</v>
      </c>
      <c r="K1195" s="7">
        <f>I1195/MAX(I$2:I1195)-1</f>
        <v>-5.506715506715476E-2</v>
      </c>
      <c r="L1195" s="7">
        <f>J1195/MAX(J$2:J1195)-1</f>
        <v>-5.5067155067155094E-2</v>
      </c>
    </row>
    <row r="1196" spans="1:12" x14ac:dyDescent="0.25">
      <c r="A1196" s="1">
        <v>45504</v>
      </c>
      <c r="B1196" s="9">
        <v>304.87</v>
      </c>
      <c r="C1196" s="9">
        <f>AVERAGE(B1147:B1196)</f>
        <v>319.05580000000015</v>
      </c>
      <c r="D1196" s="9">
        <f>AVERAGE(B997:B1196)</f>
        <v>286.03329999999994</v>
      </c>
      <c r="E1196" s="7">
        <f>IF(B1195=0,0,(B1196-B1195)/B1195)</f>
        <v>-1.5150536244992886E-2</v>
      </c>
      <c r="F1196">
        <f>IF(C1196&gt;D1196,1,0)</f>
        <v>1</v>
      </c>
      <c r="G1196" t="str">
        <f>IF(F1196&gt;F1195,"BUY",IF(F1196&lt;F1195,"SELL","HOLD"))</f>
        <v>HOLD</v>
      </c>
      <c r="H1196" s="7">
        <f>F1195*E1196</f>
        <v>-1.5150536244992886E-2</v>
      </c>
      <c r="I1196" s="12">
        <f>I1195*(1+E1196)</f>
        <v>1.7192240455647703</v>
      </c>
      <c r="J1196" s="12">
        <f>J1195*(1+H1196)</f>
        <v>1.8333330399215142</v>
      </c>
      <c r="K1196" s="7">
        <f>I1196/MAX(I$2:I1196)-1</f>
        <v>-6.9383394383394026E-2</v>
      </c>
      <c r="L1196" s="7">
        <f>J1196/MAX(J$2:J1196)-1</f>
        <v>-6.9383394383394359E-2</v>
      </c>
    </row>
    <row r="1197" spans="1:12" x14ac:dyDescent="0.25">
      <c r="A1197" s="1">
        <v>45505</v>
      </c>
      <c r="B1197" s="9">
        <v>306.45999999999998</v>
      </c>
      <c r="C1197" s="9">
        <f>AVERAGE(B1148:B1197)</f>
        <v>318.6330000000001</v>
      </c>
      <c r="D1197" s="9">
        <f>AVERAGE(B998:B1197)</f>
        <v>286.36514999999991</v>
      </c>
      <c r="E1197" s="7">
        <f>IF(B1196=0,0,(B1197-B1196)/B1196)</f>
        <v>5.2153376849147998E-3</v>
      </c>
      <c r="F1197">
        <f>IF(C1197&gt;D1197,1,0)</f>
        <v>1</v>
      </c>
      <c r="G1197" t="str">
        <f>IF(F1197&gt;F1196,"BUY",IF(F1197&lt;F1196,"SELL","HOLD"))</f>
        <v>HOLD</v>
      </c>
      <c r="H1197" s="7">
        <f>F1196*E1197</f>
        <v>5.2153376849147998E-3</v>
      </c>
      <c r="I1197" s="12">
        <f>I1196*(1+E1197)</f>
        <v>1.7281903795184161</v>
      </c>
      <c r="J1197" s="12">
        <f>J1196*(1+H1197)</f>
        <v>1.8428944908136164</v>
      </c>
      <c r="K1197" s="7">
        <f>I1197/MAX(I$2:I1197)-1</f>
        <v>-6.452991452991419E-2</v>
      </c>
      <c r="L1197" s="7">
        <f>J1197/MAX(J$2:J1197)-1</f>
        <v>-6.4529914529914523E-2</v>
      </c>
    </row>
    <row r="1198" spans="1:12" x14ac:dyDescent="0.25">
      <c r="A1198" s="1">
        <v>45506</v>
      </c>
      <c r="B1198" s="9">
        <v>306.64</v>
      </c>
      <c r="C1198" s="9">
        <f>AVERAGE(B1149:B1198)</f>
        <v>318.2804000000001</v>
      </c>
      <c r="D1198" s="9">
        <f>AVERAGE(B999:B1198)</f>
        <v>286.67489999999992</v>
      </c>
      <c r="E1198" s="7">
        <f>IF(B1197=0,0,(B1198-B1197)/B1197)</f>
        <v>5.8735234614633834E-4</v>
      </c>
      <c r="F1198">
        <f>IF(C1198&gt;D1198,1,0)</f>
        <v>1</v>
      </c>
      <c r="G1198" t="str">
        <f>IF(F1198&gt;F1197,"BUY",IF(F1198&lt;F1197,"SELL","HOLD"))</f>
        <v>HOLD</v>
      </c>
      <c r="H1198" s="7">
        <f>F1197*E1198</f>
        <v>5.8735234614633834E-4</v>
      </c>
      <c r="I1198" s="12">
        <f>I1197*(1+E1198)</f>
        <v>1.7292054361924138</v>
      </c>
      <c r="J1198" s="12">
        <f>J1197*(1+H1198)</f>
        <v>1.8439769192164961</v>
      </c>
      <c r="K1198" s="7">
        <f>I1198/MAX(I$2:I1198)-1</f>
        <v>-6.3980463980463531E-2</v>
      </c>
      <c r="L1198" s="7">
        <f>J1198/MAX(J$2:J1198)-1</f>
        <v>-6.3980463980463864E-2</v>
      </c>
    </row>
    <row r="1199" spans="1:12" x14ac:dyDescent="0.25">
      <c r="A1199" s="1">
        <v>45509</v>
      </c>
      <c r="B1199" s="9">
        <v>308.58999999999997</v>
      </c>
      <c r="C1199" s="9">
        <f>AVERAGE(B1150:B1199)</f>
        <v>318.05500000000012</v>
      </c>
      <c r="D1199" s="9">
        <f>AVERAGE(B1000:B1199)</f>
        <v>286.98504999999994</v>
      </c>
      <c r="E1199" s="7">
        <f>IF(B1198=0,0,(B1199-B1198)/B1198)</f>
        <v>6.3592486303156431E-3</v>
      </c>
      <c r="F1199">
        <f>IF(C1199&gt;D1199,1,0)</f>
        <v>1</v>
      </c>
      <c r="G1199" t="str">
        <f>IF(F1199&gt;F1198,"BUY",IF(F1199&lt;F1198,"SELL","HOLD"))</f>
        <v>HOLD</v>
      </c>
      <c r="H1199" s="7">
        <f>F1198*E1199</f>
        <v>6.3592486303156431E-3</v>
      </c>
      <c r="I1199" s="12">
        <f>I1198*(1+E1199)</f>
        <v>1.7402018834940549</v>
      </c>
      <c r="J1199" s="12">
        <f>J1198*(1+H1199)</f>
        <v>1.8557032269143574</v>
      </c>
      <c r="K1199" s="7">
        <f>I1199/MAX(I$2:I1199)-1</f>
        <v>-5.80280830280826E-2</v>
      </c>
      <c r="L1199" s="7">
        <f>J1199/MAX(J$2:J1199)-1</f>
        <v>-5.8028083028082933E-2</v>
      </c>
    </row>
    <row r="1200" spans="1:12" x14ac:dyDescent="0.25">
      <c r="A1200" s="1">
        <v>45510</v>
      </c>
      <c r="B1200" s="9">
        <v>309.52</v>
      </c>
      <c r="C1200" s="9">
        <f>AVERAGE(B1151:B1200)</f>
        <v>317.74120000000016</v>
      </c>
      <c r="D1200" s="9">
        <f>AVERAGE(B1001:B1200)</f>
        <v>287.30544999999989</v>
      </c>
      <c r="E1200" s="7">
        <f>IF(B1199=0,0,(B1200-B1199)/B1199)</f>
        <v>3.0137075083444273E-3</v>
      </c>
      <c r="F1200">
        <f>IF(C1200&gt;D1200,1,0)</f>
        <v>1</v>
      </c>
      <c r="G1200" t="str">
        <f>IF(F1200&gt;F1199,"BUY",IF(F1200&lt;F1199,"SELL","HOLD"))</f>
        <v>HOLD</v>
      </c>
      <c r="H1200" s="7">
        <f>F1199*E1200</f>
        <v>3.0137075083444273E-3</v>
      </c>
      <c r="I1200" s="12">
        <f>I1199*(1+E1200)</f>
        <v>1.7454463429763762</v>
      </c>
      <c r="J1200" s="12">
        <f>J1199*(1+H1200)</f>
        <v>1.8612957736625684</v>
      </c>
      <c r="K1200" s="7">
        <f>I1200/MAX(I$2:I1200)-1</f>
        <v>-5.518925518925466E-2</v>
      </c>
      <c r="L1200" s="7">
        <f>J1200/MAX(J$2:J1200)-1</f>
        <v>-5.5189255189254993E-2</v>
      </c>
    </row>
    <row r="1201" spans="1:12" x14ac:dyDescent="0.25">
      <c r="A1201" s="1">
        <v>45511</v>
      </c>
      <c r="B1201" s="9">
        <v>313.99</v>
      </c>
      <c r="C1201" s="9">
        <f>AVERAGE(B1152:B1201)</f>
        <v>317.56660000000016</v>
      </c>
      <c r="D1201" s="9">
        <f>AVERAGE(B1002:B1201)</f>
        <v>287.63969999999995</v>
      </c>
      <c r="E1201" s="7">
        <f>IF(B1200=0,0,(B1201-B1200)/B1200)</f>
        <v>1.4441716205738005E-2</v>
      </c>
      <c r="F1201">
        <f>IF(C1201&gt;D1201,1,0)</f>
        <v>1</v>
      </c>
      <c r="G1201" t="str">
        <f>IF(F1201&gt;F1200,"BUY",IF(F1201&lt;F1200,"SELL","HOLD"))</f>
        <v>HOLD</v>
      </c>
      <c r="H1201" s="7">
        <f>F1200*E1201</f>
        <v>1.4441716205738005E-2</v>
      </c>
      <c r="I1201" s="12">
        <f>I1200*(1+E1201)</f>
        <v>1.7706535837139843</v>
      </c>
      <c r="J1201" s="12">
        <f>J1200*(1+H1201)</f>
        <v>1.8881760790007427</v>
      </c>
      <c r="K1201" s="7">
        <f>I1201/MAX(I$2:I1201)-1</f>
        <v>-4.1544566544565842E-2</v>
      </c>
      <c r="L1201" s="7">
        <f>J1201/MAX(J$2:J1201)-1</f>
        <v>-4.1544566544566286E-2</v>
      </c>
    </row>
    <row r="1202" spans="1:12" x14ac:dyDescent="0.25">
      <c r="A1202" s="1">
        <v>45512</v>
      </c>
      <c r="B1202" s="9">
        <v>314.63</v>
      </c>
      <c r="C1202" s="9">
        <f>AVERAGE(B1153:B1202)</f>
        <v>317.4636000000001</v>
      </c>
      <c r="D1202" s="9">
        <f>AVERAGE(B1003:B1202)</f>
        <v>287.95834999999988</v>
      </c>
      <c r="E1202" s="7">
        <f>IF(B1201=0,0,(B1202-B1201)/B1201)</f>
        <v>2.0382814739322475E-3</v>
      </c>
      <c r="F1202">
        <f>IF(C1202&gt;D1202,1,0)</f>
        <v>1</v>
      </c>
      <c r="G1202" t="str">
        <f>IF(F1202&gt;F1201,"BUY",IF(F1202&lt;F1201,"SELL","HOLD"))</f>
        <v>HOLD</v>
      </c>
      <c r="H1202" s="7">
        <f>F1201*E1202</f>
        <v>2.0382814739322475E-3</v>
      </c>
      <c r="I1202" s="12">
        <f>I1201*(1+E1202)</f>
        <v>1.7742626741104202</v>
      </c>
      <c r="J1202" s="12">
        <f>J1201*(1+H1202)</f>
        <v>1.8920247133220918</v>
      </c>
      <c r="K1202" s="7">
        <f>I1202/MAX(I$2:I1202)-1</f>
        <v>-3.9590964590964006E-2</v>
      </c>
      <c r="L1202" s="7">
        <f>J1202/MAX(J$2:J1202)-1</f>
        <v>-3.959096459096445E-2</v>
      </c>
    </row>
    <row r="1203" spans="1:12" x14ac:dyDescent="0.25">
      <c r="A1203" s="1">
        <v>45513</v>
      </c>
      <c r="B1203" s="9">
        <v>313.52999999999997</v>
      </c>
      <c r="C1203" s="9">
        <f>AVERAGE(B1154:B1203)</f>
        <v>317.47120000000012</v>
      </c>
      <c r="D1203" s="9">
        <f>AVERAGE(B1004:B1203)</f>
        <v>288.25839999999988</v>
      </c>
      <c r="E1203" s="7">
        <f>IF(B1202=0,0,(B1203-B1202)/B1202)</f>
        <v>-3.4961701045673416E-3</v>
      </c>
      <c r="F1203">
        <f>IF(C1203&gt;D1203,1,0)</f>
        <v>1</v>
      </c>
      <c r="G1203" t="str">
        <f>IF(F1203&gt;F1202,"BUY",IF(F1203&lt;F1202,"SELL","HOLD"))</f>
        <v>HOLD</v>
      </c>
      <c r="H1203" s="7">
        <f>F1202*E1203</f>
        <v>-3.4961701045673416E-3</v>
      </c>
      <c r="I1203" s="12">
        <f>I1202*(1+E1203)</f>
        <v>1.7680595499915455</v>
      </c>
      <c r="J1203" s="12">
        <f>J1202*(1+H1203)</f>
        <v>1.8854098730822724</v>
      </c>
      <c r="K1203" s="7">
        <f>I1203/MAX(I$2:I1203)-1</f>
        <v>-4.2948717948717574E-2</v>
      </c>
      <c r="L1203" s="7">
        <f>J1203/MAX(J$2:J1203)-1</f>
        <v>-4.2948717948717907E-2</v>
      </c>
    </row>
    <row r="1204" spans="1:12" x14ac:dyDescent="0.25">
      <c r="A1204" s="1">
        <v>45516</v>
      </c>
      <c r="B1204" s="9">
        <v>314.17</v>
      </c>
      <c r="C1204" s="9">
        <f>AVERAGE(B1155:B1204)</f>
        <v>317.52660000000009</v>
      </c>
      <c r="D1204" s="9">
        <f>AVERAGE(B1005:B1204)</f>
        <v>288.55939999999993</v>
      </c>
      <c r="E1204" s="7">
        <f>IF(B1203=0,0,(B1204-B1203)/B1203)</f>
        <v>2.0412719675949455E-3</v>
      </c>
      <c r="F1204">
        <f>IF(C1204&gt;D1204,1,0)</f>
        <v>1</v>
      </c>
      <c r="G1204" t="str">
        <f>IF(F1204&gt;F1203,"BUY",IF(F1204&lt;F1203,"SELL","HOLD"))</f>
        <v>HOLD</v>
      </c>
      <c r="H1204" s="7">
        <f>F1203*E1204</f>
        <v>2.0412719675949455E-3</v>
      </c>
      <c r="I1204" s="12">
        <f>I1203*(1+E1204)</f>
        <v>1.7716686403879816</v>
      </c>
      <c r="J1204" s="12">
        <f>J1203*(1+H1204)</f>
        <v>1.8892585074036217</v>
      </c>
      <c r="K1204" s="7">
        <f>I1204/MAX(I$2:I1204)-1</f>
        <v>-4.0995115995115516E-2</v>
      </c>
      <c r="L1204" s="7">
        <f>J1204/MAX(J$2:J1204)-1</f>
        <v>-4.099511599511596E-2</v>
      </c>
    </row>
    <row r="1205" spans="1:12" x14ac:dyDescent="0.25">
      <c r="A1205" s="1">
        <v>45517</v>
      </c>
      <c r="B1205" s="9">
        <v>316.13</v>
      </c>
      <c r="C1205" s="9">
        <f>AVERAGE(B1156:B1205)</f>
        <v>317.69860000000006</v>
      </c>
      <c r="D1205" s="9">
        <f>AVERAGE(B1006:B1205)</f>
        <v>288.87689999999992</v>
      </c>
      <c r="E1205" s="7">
        <f>IF(B1204=0,0,(B1205-B1204)/B1204)</f>
        <v>6.2386605977654752E-3</v>
      </c>
      <c r="F1205">
        <f>IF(C1205&gt;D1205,1,0)</f>
        <v>1</v>
      </c>
      <c r="G1205" t="str">
        <f>IF(F1205&gt;F1204,"BUY",IF(F1205&lt;F1204,"SELL","HOLD"))</f>
        <v>HOLD</v>
      </c>
      <c r="H1205" s="7">
        <f>F1204*E1205</f>
        <v>6.2386605977654752E-3</v>
      </c>
      <c r="I1205" s="12">
        <f>I1204*(1+E1205)</f>
        <v>1.782721479727067</v>
      </c>
      <c r="J1205" s="12">
        <f>J1204*(1+H1205)</f>
        <v>1.901044950012754</v>
      </c>
      <c r="K1205" s="7">
        <f>I1205/MAX(I$2:I1205)-1</f>
        <v>-3.5012210012209555E-2</v>
      </c>
      <c r="L1205" s="7">
        <f>J1205/MAX(J$2:J1205)-1</f>
        <v>-3.5012210012209999E-2</v>
      </c>
    </row>
    <row r="1206" spans="1:12" x14ac:dyDescent="0.25">
      <c r="A1206" s="1">
        <v>45518</v>
      </c>
      <c r="B1206" s="9">
        <v>316.54000000000002</v>
      </c>
      <c r="C1206" s="9">
        <f>AVERAGE(B1157:B1206)</f>
        <v>317.77280000000007</v>
      </c>
      <c r="D1206" s="9">
        <f>AVERAGE(B1007:B1206)</f>
        <v>289.18609999999995</v>
      </c>
      <c r="E1206" s="7">
        <f>IF(B1205=0,0,(B1206-B1205)/B1205)</f>
        <v>1.2969348053016956E-3</v>
      </c>
      <c r="F1206">
        <f>IF(C1206&gt;D1206,1,0)</f>
        <v>1</v>
      </c>
      <c r="G1206" t="str">
        <f>IF(F1206&gt;F1205,"BUY",IF(F1206&lt;F1205,"SELL","HOLD"))</f>
        <v>HOLD</v>
      </c>
      <c r="H1206" s="7">
        <f>F1205*E1206</f>
        <v>1.2969348053016956E-3</v>
      </c>
      <c r="I1206" s="12">
        <f>I1205*(1+E1206)</f>
        <v>1.7850335532622841</v>
      </c>
      <c r="J1206" s="12">
        <f>J1205*(1+H1206)</f>
        <v>1.9035104813748687</v>
      </c>
      <c r="K1206" s="7">
        <f>I1206/MAX(I$2:I1206)-1</f>
        <v>-3.3760683760683086E-2</v>
      </c>
      <c r="L1206" s="7">
        <f>J1206/MAX(J$2:J1206)-1</f>
        <v>-3.3760683760683641E-2</v>
      </c>
    </row>
    <row r="1207" spans="1:12" x14ac:dyDescent="0.25">
      <c r="A1207" s="1">
        <v>45519</v>
      </c>
      <c r="B1207" s="9">
        <v>316.92</v>
      </c>
      <c r="C1207" s="9">
        <f>AVERAGE(B1158:B1207)</f>
        <v>317.78660000000008</v>
      </c>
      <c r="D1207" s="9">
        <f>AVERAGE(B1008:B1207)</f>
        <v>289.49069999999995</v>
      </c>
      <c r="E1207" s="7">
        <f>IF(B1206=0,0,(B1207-B1206)/B1206)</f>
        <v>1.2004801920768163E-3</v>
      </c>
      <c r="F1207">
        <f>IF(C1207&gt;D1207,1,0)</f>
        <v>1</v>
      </c>
      <c r="G1207" t="str">
        <f>IF(F1207&gt;F1206,"BUY",IF(F1207&lt;F1206,"SELL","HOLD"))</f>
        <v>HOLD</v>
      </c>
      <c r="H1207" s="7">
        <f>F1206*E1207</f>
        <v>1.2004801920768163E-3</v>
      </c>
      <c r="I1207" s="12">
        <f>I1206*(1+E1207)</f>
        <v>1.7871764506851679</v>
      </c>
      <c r="J1207" s="12">
        <f>J1206*(1+H1207)</f>
        <v>1.9057956080031699</v>
      </c>
      <c r="K1207" s="7">
        <f>I1207/MAX(I$2:I1207)-1</f>
        <v>-3.260073260073193E-2</v>
      </c>
      <c r="L1207" s="7">
        <f>J1207/MAX(J$2:J1207)-1</f>
        <v>-3.2600732600732374E-2</v>
      </c>
    </row>
    <row r="1208" spans="1:12" x14ac:dyDescent="0.25">
      <c r="A1208" s="1">
        <v>45520</v>
      </c>
      <c r="B1208" s="9">
        <v>314.95</v>
      </c>
      <c r="C1208" s="9">
        <f>AVERAGE(B1159:B1208)</f>
        <v>317.79940000000011</v>
      </c>
      <c r="D1208" s="9">
        <f>AVERAGE(B1009:B1208)</f>
        <v>289.77244999999994</v>
      </c>
      <c r="E1208" s="7">
        <f>IF(B1207=0,0,(B1208-B1207)/B1207)</f>
        <v>-6.2160797677648216E-3</v>
      </c>
      <c r="F1208">
        <f>IF(C1208&gt;D1208,1,0)</f>
        <v>1</v>
      </c>
      <c r="G1208" t="str">
        <f>IF(F1208&gt;F1207,"BUY",IF(F1208&lt;F1207,"SELL","HOLD"))</f>
        <v>HOLD</v>
      </c>
      <c r="H1208" s="7">
        <f>F1207*E1208</f>
        <v>-6.2160797677648216E-3</v>
      </c>
      <c r="I1208" s="12">
        <f>I1207*(1+E1208)</f>
        <v>1.7760672193086382</v>
      </c>
      <c r="J1208" s="12">
        <f>J1207*(1+H1208)</f>
        <v>1.8939490304827664</v>
      </c>
      <c r="K1208" s="7">
        <f>I1208/MAX(I$2:I1208)-1</f>
        <v>-3.8614163614163033E-2</v>
      </c>
      <c r="L1208" s="7">
        <f>J1208/MAX(J$2:J1208)-1</f>
        <v>-3.8614163614163477E-2</v>
      </c>
    </row>
    <row r="1209" spans="1:12" x14ac:dyDescent="0.25">
      <c r="A1209" s="1">
        <v>45523</v>
      </c>
      <c r="B1209" s="9">
        <v>313.11</v>
      </c>
      <c r="C1209" s="9">
        <f>AVERAGE(B1160:B1209)</f>
        <v>317.62880000000007</v>
      </c>
      <c r="D1209" s="9">
        <f>AVERAGE(B1010:B1209)</f>
        <v>290.04344999999989</v>
      </c>
      <c r="E1209" s="7">
        <f>IF(B1208=0,0,(B1209-B1208)/B1208)</f>
        <v>-5.8421971741545488E-3</v>
      </c>
      <c r="F1209">
        <f>IF(C1209&gt;D1209,1,0)</f>
        <v>1</v>
      </c>
      <c r="G1209" t="str">
        <f>IF(F1209&gt;F1208,"BUY",IF(F1209&lt;F1208,"SELL","HOLD"))</f>
        <v>HOLD</v>
      </c>
      <c r="H1209" s="7">
        <f>F1208*E1209</f>
        <v>-5.8421971741545488E-3</v>
      </c>
      <c r="I1209" s="12">
        <f>I1208*(1+E1209)</f>
        <v>1.7656910844188847</v>
      </c>
      <c r="J1209" s="12">
        <f>J1208*(1+H1209)</f>
        <v>1.8828842068088871</v>
      </c>
      <c r="K1209" s="7">
        <f>I1209/MAX(I$2:I1209)-1</f>
        <v>-4.423076923076863E-2</v>
      </c>
      <c r="L1209" s="7">
        <f>J1209/MAX(J$2:J1209)-1</f>
        <v>-4.4230769230769074E-2</v>
      </c>
    </row>
    <row r="1210" spans="1:12" x14ac:dyDescent="0.25">
      <c r="A1210" s="1">
        <v>45524</v>
      </c>
      <c r="B1210" s="9">
        <v>308.97000000000003</v>
      </c>
      <c r="C1210" s="9">
        <f>AVERAGE(B1161:B1210)</f>
        <v>317.30720000000002</v>
      </c>
      <c r="D1210" s="9">
        <f>AVERAGE(B1011:B1210)</f>
        <v>290.29374999999993</v>
      </c>
      <c r="E1210" s="7">
        <f>IF(B1209=0,0,(B1210-B1209)/B1209)</f>
        <v>-1.3222190284564487E-2</v>
      </c>
      <c r="F1210">
        <f>IF(C1210&gt;D1210,1,0)</f>
        <v>1</v>
      </c>
      <c r="G1210" t="str">
        <f>IF(F1210&gt;F1209,"BUY",IF(F1210&lt;F1209,"SELL","HOLD"))</f>
        <v>HOLD</v>
      </c>
      <c r="H1210" s="7">
        <f>F1209*E1210</f>
        <v>-1.3222190284564487E-2</v>
      </c>
      <c r="I1210" s="12">
        <f>I1209*(1+E1210)</f>
        <v>1.7423447809169392</v>
      </c>
      <c r="J1210" s="12">
        <f>J1209*(1+H1210)</f>
        <v>1.8579883535426587</v>
      </c>
      <c r="K1210" s="7">
        <f>I1210/MAX(I$2:I1210)-1</f>
        <v>-5.6868131868131222E-2</v>
      </c>
      <c r="L1210" s="7">
        <f>J1210/MAX(J$2:J1210)-1</f>
        <v>-5.6868131868131666E-2</v>
      </c>
    </row>
    <row r="1211" spans="1:12" x14ac:dyDescent="0.25">
      <c r="A1211" s="1">
        <v>45525</v>
      </c>
      <c r="B1211" s="9">
        <v>314.62</v>
      </c>
      <c r="C1211" s="9">
        <f>AVERAGE(B1162:B1211)</f>
        <v>317.11440000000005</v>
      </c>
      <c r="D1211" s="9">
        <f>AVERAGE(B1012:B1211)</f>
        <v>290.57769999999994</v>
      </c>
      <c r="E1211" s="7">
        <f>IF(B1210=0,0,(B1211-B1210)/B1210)</f>
        <v>1.828656503867682E-2</v>
      </c>
      <c r="F1211">
        <f>IF(C1211&gt;D1211,1,0)</f>
        <v>1</v>
      </c>
      <c r="G1211" t="str">
        <f>IF(F1211&gt;F1210,"BUY",IF(F1211&lt;F1210,"SELL","HOLD"))</f>
        <v>HOLD</v>
      </c>
      <c r="H1211" s="7">
        <f>F1210*E1211</f>
        <v>1.828656503867682E-2</v>
      </c>
      <c r="I1211" s="12">
        <f>I1210*(1+E1211)</f>
        <v>1.7742062820729758</v>
      </c>
      <c r="J1211" s="12">
        <f>J1210*(1+H1211)</f>
        <v>1.8919645784108206</v>
      </c>
      <c r="K1211" s="7">
        <f>I1211/MAX(I$2:I1211)-1</f>
        <v>-3.9621489621489037E-2</v>
      </c>
      <c r="L1211" s="7">
        <f>J1211/MAX(J$2:J1211)-1</f>
        <v>-3.9621489621489481E-2</v>
      </c>
    </row>
    <row r="1212" spans="1:12" x14ac:dyDescent="0.25">
      <c r="A1212" s="1">
        <v>45526</v>
      </c>
      <c r="B1212" s="9">
        <v>310.97000000000003</v>
      </c>
      <c r="C1212" s="9">
        <f>AVERAGE(B1163:B1212)</f>
        <v>317.00540000000001</v>
      </c>
      <c r="D1212" s="9">
        <f>AVERAGE(B1013:B1212)</f>
        <v>290.83799999999991</v>
      </c>
      <c r="E1212" s="7">
        <f>IF(B1211=0,0,(B1212-B1211)/B1211)</f>
        <v>-1.1601296802491822E-2</v>
      </c>
      <c r="F1212">
        <f>IF(C1212&gt;D1212,1,0)</f>
        <v>1</v>
      </c>
      <c r="G1212" t="str">
        <f>IF(F1212&gt;F1211,"BUY",IF(F1212&lt;F1211,"SELL","HOLD"))</f>
        <v>HOLD</v>
      </c>
      <c r="H1212" s="7">
        <f>F1211*E1212</f>
        <v>-1.1601296802491822E-2</v>
      </c>
      <c r="I1212" s="12">
        <f>I1211*(1+E1212)</f>
        <v>1.7536231884058018</v>
      </c>
      <c r="J1212" s="12">
        <f>J1211*(1+H1212)</f>
        <v>1.8700153357968754</v>
      </c>
      <c r="K1212" s="7">
        <f>I1212/MAX(I$2:I1212)-1</f>
        <v>-5.0763125763125139E-2</v>
      </c>
      <c r="L1212" s="7">
        <f>J1212/MAX(J$2:J1212)-1</f>
        <v>-5.0763125763125583E-2</v>
      </c>
    </row>
    <row r="1213" spans="1:12" x14ac:dyDescent="0.25">
      <c r="A1213" s="1">
        <v>45527</v>
      </c>
      <c r="B1213" s="9">
        <v>309.05</v>
      </c>
      <c r="C1213" s="9">
        <f>AVERAGE(B1164:B1213)</f>
        <v>316.70799999999997</v>
      </c>
      <c r="D1213" s="9">
        <f>AVERAGE(B1014:B1213)</f>
        <v>291.0886999999999</v>
      </c>
      <c r="E1213" s="7">
        <f>IF(B1212=0,0,(B1213-B1212)/B1212)</f>
        <v>-6.1742290253079578E-3</v>
      </c>
      <c r="F1213">
        <f>IF(C1213&gt;D1213,1,0)</f>
        <v>1</v>
      </c>
      <c r="G1213" t="str">
        <f>IF(F1213&gt;F1212,"BUY",IF(F1213&lt;F1212,"SELL","HOLD"))</f>
        <v>HOLD</v>
      </c>
      <c r="H1213" s="7">
        <f>F1212*E1213</f>
        <v>-6.1742290253079578E-3</v>
      </c>
      <c r="I1213" s="12">
        <f>I1212*(1+E1213)</f>
        <v>1.7427959172164935</v>
      </c>
      <c r="J1213" s="12">
        <f>J1212*(1+H1213)</f>
        <v>1.8584694328328273</v>
      </c>
      <c r="K1213" s="7">
        <f>I1213/MAX(I$2:I1213)-1</f>
        <v>-5.662393162393109E-2</v>
      </c>
      <c r="L1213" s="7">
        <f>J1213/MAX(J$2:J1213)-1</f>
        <v>-5.6623931623931534E-2</v>
      </c>
    </row>
    <row r="1214" spans="1:12" x14ac:dyDescent="0.25">
      <c r="A1214" s="1">
        <v>45530</v>
      </c>
      <c r="B1214" s="9">
        <v>307.08999999999997</v>
      </c>
      <c r="C1214" s="9">
        <f>AVERAGE(B1165:B1214)</f>
        <v>316.45639999999997</v>
      </c>
      <c r="D1214" s="9">
        <f>AVERAGE(B1015:B1214)</f>
        <v>291.32959999999991</v>
      </c>
      <c r="E1214" s="7">
        <f>IF(B1213=0,0,(B1214-B1213)/B1213)</f>
        <v>-6.3420158550397555E-3</v>
      </c>
      <c r="F1214">
        <f>IF(C1214&gt;D1214,1,0)</f>
        <v>1</v>
      </c>
      <c r="G1214" t="str">
        <f>IF(F1214&gt;F1213,"BUY",IF(F1214&lt;F1213,"SELL","HOLD"))</f>
        <v>HOLD</v>
      </c>
      <c r="H1214" s="7">
        <f>F1213*E1214</f>
        <v>-6.3420158550397555E-3</v>
      </c>
      <c r="I1214" s="12">
        <f>I1213*(1+E1214)</f>
        <v>1.7317430778774079</v>
      </c>
      <c r="J1214" s="12">
        <f>J1213*(1+H1214)</f>
        <v>1.8466829902236948</v>
      </c>
      <c r="K1214" s="7">
        <f>I1214/MAX(I$2:I1214)-1</f>
        <v>-6.2606837606837162E-2</v>
      </c>
      <c r="L1214" s="7">
        <f>J1214/MAX(J$2:J1214)-1</f>
        <v>-6.2606837606837606E-2</v>
      </c>
    </row>
    <row r="1215" spans="1:12" x14ac:dyDescent="0.25">
      <c r="A1215" s="1">
        <v>45531</v>
      </c>
      <c r="B1215" s="9">
        <v>310.08</v>
      </c>
      <c r="C1215" s="9">
        <f>AVERAGE(B1166:B1215)</f>
        <v>316.36439999999999</v>
      </c>
      <c r="D1215" s="9">
        <f>AVERAGE(B1016:B1215)</f>
        <v>291.5927999999999</v>
      </c>
      <c r="E1215" s="7">
        <f>IF(B1214=0,0,(B1215-B1214)/B1214)</f>
        <v>9.7365593148588669E-3</v>
      </c>
      <c r="F1215">
        <f>IF(C1215&gt;D1215,1,0)</f>
        <v>1</v>
      </c>
      <c r="G1215" t="str">
        <f>IF(F1215&gt;F1214,"BUY",IF(F1215&lt;F1214,"SELL","HOLD"))</f>
        <v>HOLD</v>
      </c>
      <c r="H1215" s="7">
        <f>F1214*E1215</f>
        <v>9.7365593148588669E-3</v>
      </c>
      <c r="I1215" s="12">
        <f>I1214*(1+E1215)</f>
        <v>1.7486042970732574</v>
      </c>
      <c r="J1215" s="12">
        <f>J1214*(1+H1215)</f>
        <v>1.8646633286937486</v>
      </c>
      <c r="K1215" s="7">
        <f>I1215/MAX(I$2:I1215)-1</f>
        <v>-5.3479853479853179E-2</v>
      </c>
      <c r="L1215" s="7">
        <f>J1215/MAX(J$2:J1215)-1</f>
        <v>-5.3479853479853401E-2</v>
      </c>
    </row>
    <row r="1216" spans="1:12" x14ac:dyDescent="0.25">
      <c r="A1216" s="1">
        <v>45532</v>
      </c>
      <c r="B1216" s="9">
        <v>309.41000000000003</v>
      </c>
      <c r="C1216" s="9">
        <f>AVERAGE(B1167:B1216)</f>
        <v>316.18979999999999</v>
      </c>
      <c r="D1216" s="9">
        <f>AVERAGE(B1017:B1216)</f>
        <v>291.8452999999999</v>
      </c>
      <c r="E1216" s="7">
        <f>IF(B1215=0,0,(B1216-B1215)/B1215)</f>
        <v>-2.1607327141381551E-3</v>
      </c>
      <c r="F1216">
        <f>IF(C1216&gt;D1216,1,0)</f>
        <v>1</v>
      </c>
      <c r="G1216" t="str">
        <f>IF(F1216&gt;F1215,"BUY",IF(F1216&lt;F1215,"SELL","HOLD"))</f>
        <v>HOLD</v>
      </c>
      <c r="H1216" s="7">
        <f>F1215*E1216</f>
        <v>-2.1607327141381551E-3</v>
      </c>
      <c r="I1216" s="12">
        <f>I1215*(1+E1216)</f>
        <v>1.7448260305644885</v>
      </c>
      <c r="J1216" s="12">
        <f>J1215*(1+H1216)</f>
        <v>1.8606342896385861</v>
      </c>
      <c r="K1216" s="7">
        <f>I1216/MAX(I$2:I1216)-1</f>
        <v>-5.5525030525030106E-2</v>
      </c>
      <c r="L1216" s="7">
        <f>J1216/MAX(J$2:J1216)-1</f>
        <v>-5.5525030525030439E-2</v>
      </c>
    </row>
    <row r="1217" spans="1:12" x14ac:dyDescent="0.25">
      <c r="A1217" s="1">
        <v>45533</v>
      </c>
      <c r="B1217" s="9">
        <v>313.52</v>
      </c>
      <c r="C1217" s="9">
        <f>AVERAGE(B1168:B1217)</f>
        <v>315.93699999999995</v>
      </c>
      <c r="D1217" s="9">
        <f>AVERAGE(B1018:B1217)</f>
        <v>292.11834999999991</v>
      </c>
      <c r="E1217" s="7">
        <f>IF(B1216=0,0,(B1217-B1216)/B1216)</f>
        <v>1.328334572250398E-2</v>
      </c>
      <c r="F1217">
        <f>IF(C1217&gt;D1217,1,0)</f>
        <v>1</v>
      </c>
      <c r="G1217" t="str">
        <f>IF(F1217&gt;F1216,"BUY",IF(F1217&lt;F1216,"SELL","HOLD"))</f>
        <v>HOLD</v>
      </c>
      <c r="H1217" s="7">
        <f>F1216*E1217</f>
        <v>1.328334572250398E-2</v>
      </c>
      <c r="I1217" s="12">
        <f>I1216*(1+E1217)</f>
        <v>1.7680031579541007</v>
      </c>
      <c r="J1217" s="12">
        <f>J1216*(1+H1217)</f>
        <v>1.8853497381710009</v>
      </c>
      <c r="K1217" s="7">
        <f>I1217/MAX(I$2:I1217)-1</f>
        <v>-4.2979242979242827E-2</v>
      </c>
      <c r="L1217" s="7">
        <f>J1217/MAX(J$2:J1217)-1</f>
        <v>-4.297924297924316E-2</v>
      </c>
    </row>
    <row r="1218" spans="1:12" x14ac:dyDescent="0.25">
      <c r="A1218" s="1">
        <v>45534</v>
      </c>
      <c r="B1218" s="9">
        <v>311.64999999999998</v>
      </c>
      <c r="C1218" s="9">
        <f>AVERAGE(B1169:B1218)</f>
        <v>315.61799999999994</v>
      </c>
      <c r="D1218" s="9">
        <f>AVERAGE(B1019:B1218)</f>
        <v>292.38889999999986</v>
      </c>
      <c r="E1218" s="7">
        <f>IF(B1217=0,0,(B1218-B1217)/B1217)</f>
        <v>-5.9645317683082568E-3</v>
      </c>
      <c r="F1218">
        <f>IF(C1218&gt;D1218,1,0)</f>
        <v>1</v>
      </c>
      <c r="G1218" t="str">
        <f>IF(F1218&gt;F1217,"BUY",IF(F1218&lt;F1217,"SELL","HOLD"))</f>
        <v>HOLD</v>
      </c>
      <c r="H1218" s="7">
        <f>F1217*E1218</f>
        <v>-5.9645317683082568E-3</v>
      </c>
      <c r="I1218" s="12">
        <f>I1217*(1+E1218)</f>
        <v>1.7574578469520141</v>
      </c>
      <c r="J1218" s="12">
        <f>J1217*(1+H1218)</f>
        <v>1.8741045097633084</v>
      </c>
      <c r="K1218" s="7">
        <f>I1218/MAX(I$2:I1218)-1</f>
        <v>-4.8687423687423514E-2</v>
      </c>
      <c r="L1218" s="7">
        <f>J1218/MAX(J$2:J1218)-1</f>
        <v>-4.8687423687423736E-2</v>
      </c>
    </row>
    <row r="1219" spans="1:12" x14ac:dyDescent="0.25">
      <c r="A1219" s="1">
        <v>45537</v>
      </c>
      <c r="B1219" s="9">
        <v>312.77</v>
      </c>
      <c r="C1219" s="9">
        <f>AVERAGE(B1170:B1219)</f>
        <v>315.32139999999998</v>
      </c>
      <c r="D1219" s="9">
        <f>AVERAGE(B1020:B1219)</f>
        <v>292.66974999999985</v>
      </c>
      <c r="E1219" s="7">
        <f>IF(B1218=0,0,(B1219-B1218)/B1218)</f>
        <v>3.5937750681854794E-3</v>
      </c>
      <c r="F1219">
        <f>IF(C1219&gt;D1219,1,0)</f>
        <v>1</v>
      </c>
      <c r="G1219" t="str">
        <f>IF(F1219&gt;F1218,"BUY",IF(F1219&lt;F1218,"SELL","HOLD"))</f>
        <v>HOLD</v>
      </c>
      <c r="H1219" s="7">
        <f>F1218*E1219</f>
        <v>3.5937750681854794E-3</v>
      </c>
      <c r="I1219" s="12">
        <f>I1218*(1+E1219)</f>
        <v>1.7637737551457775</v>
      </c>
      <c r="J1219" s="12">
        <f>J1218*(1+H1219)</f>
        <v>1.8808396198256701</v>
      </c>
      <c r="K1219" s="7">
        <f>I1219/MAX(I$2:I1219)-1</f>
        <v>-4.5268620268619997E-2</v>
      </c>
      <c r="L1219" s="7">
        <f>J1219/MAX(J$2:J1219)-1</f>
        <v>-4.5268620268620219E-2</v>
      </c>
    </row>
    <row r="1220" spans="1:12" x14ac:dyDescent="0.25">
      <c r="A1220" s="1">
        <v>45538</v>
      </c>
      <c r="B1220" s="9">
        <v>310.42</v>
      </c>
      <c r="C1220" s="9">
        <f>AVERAGE(B1171:B1220)</f>
        <v>314.9778</v>
      </c>
      <c r="D1220" s="9">
        <f>AVERAGE(B1021:B1220)</f>
        <v>292.94144999999986</v>
      </c>
      <c r="E1220" s="7">
        <f>IF(B1219=0,0,(B1220-B1219)/B1219)</f>
        <v>-7.5135083288038048E-3</v>
      </c>
      <c r="F1220">
        <f>IF(C1220&gt;D1220,1,0)</f>
        <v>1</v>
      </c>
      <c r="G1220" t="str">
        <f>IF(F1220&gt;F1219,"BUY",IF(F1220&lt;F1219,"SELL","HOLD"))</f>
        <v>HOLD</v>
      </c>
      <c r="H1220" s="7">
        <f>F1219*E1220</f>
        <v>-7.5135083288038048E-3</v>
      </c>
      <c r="I1220" s="12">
        <f>I1219*(1+E1220)</f>
        <v>1.7505216263463641</v>
      </c>
      <c r="J1220" s="12">
        <f>J1219*(1+H1220)</f>
        <v>1.8667079156769657</v>
      </c>
      <c r="K1220" s="7">
        <f>I1220/MAX(I$2:I1220)-1</f>
        <v>-5.2442002442002034E-2</v>
      </c>
      <c r="L1220" s="7">
        <f>J1220/MAX(J$2:J1220)-1</f>
        <v>-5.2442002442002256E-2</v>
      </c>
    </row>
    <row r="1221" spans="1:12" x14ac:dyDescent="0.25">
      <c r="A1221" s="1">
        <v>45539</v>
      </c>
      <c r="B1221" s="9">
        <v>317.32</v>
      </c>
      <c r="C1221" s="9">
        <f>AVERAGE(B1172:B1221)</f>
        <v>314.7722</v>
      </c>
      <c r="D1221" s="9">
        <f>AVERAGE(B1022:B1221)</f>
        <v>293.24069999999983</v>
      </c>
      <c r="E1221" s="7">
        <f>IF(B1220=0,0,(B1221-B1220)/B1220)</f>
        <v>2.2227949230075306E-2</v>
      </c>
      <c r="F1221">
        <f>IF(C1221&gt;D1221,1,0)</f>
        <v>1</v>
      </c>
      <c r="G1221" t="str">
        <f>IF(F1221&gt;F1220,"BUY",IF(F1221&lt;F1220,"SELL","HOLD"))</f>
        <v>HOLD</v>
      </c>
      <c r="H1221" s="7">
        <f>F1220*E1221</f>
        <v>2.2227949230075306E-2</v>
      </c>
      <c r="I1221" s="12">
        <f>I1220*(1+E1221)</f>
        <v>1.7894321321829398</v>
      </c>
      <c r="J1221" s="12">
        <f>J1220*(1+H1221)</f>
        <v>1.9082010044540128</v>
      </c>
      <c r="K1221" s="7">
        <f>I1221/MAX(I$2:I1221)-1</f>
        <v>-3.1379731379731046E-2</v>
      </c>
      <c r="L1221" s="7">
        <f>J1221/MAX(J$2:J1221)-1</f>
        <v>-3.1379731379731379E-2</v>
      </c>
    </row>
    <row r="1222" spans="1:12" x14ac:dyDescent="0.25">
      <c r="A1222" s="1">
        <v>45540</v>
      </c>
      <c r="B1222" s="9">
        <v>313.81</v>
      </c>
      <c r="C1222" s="9">
        <f>AVERAGE(B1173:B1222)</f>
        <v>314.49639999999999</v>
      </c>
      <c r="D1222" s="9">
        <f>AVERAGE(B1023:B1222)</f>
        <v>293.51519999999982</v>
      </c>
      <c r="E1222" s="7">
        <f>IF(B1221=0,0,(B1222-B1221)/B1221)</f>
        <v>-1.1061389133997198E-2</v>
      </c>
      <c r="F1222">
        <f>IF(C1222&gt;D1222,1,0)</f>
        <v>1</v>
      </c>
      <c r="G1222" t="str">
        <f>IF(F1222&gt;F1221,"BUY",IF(F1222&lt;F1221,"SELL","HOLD"))</f>
        <v>HOLD</v>
      </c>
      <c r="H1222" s="7">
        <f>F1221*E1222</f>
        <v>-1.1061389133997198E-2</v>
      </c>
      <c r="I1222" s="12">
        <f>I1221*(1+E1222)</f>
        <v>1.7696385270399859</v>
      </c>
      <c r="J1222" s="12">
        <f>J1221*(1+H1222)</f>
        <v>1.8870936505978626</v>
      </c>
      <c r="K1222" s="7">
        <f>I1222/MAX(I$2:I1222)-1</f>
        <v>-4.2094017094016833E-2</v>
      </c>
      <c r="L1222" s="7">
        <f>J1222/MAX(J$2:J1222)-1</f>
        <v>-4.2094017094017055E-2</v>
      </c>
    </row>
    <row r="1223" spans="1:12" x14ac:dyDescent="0.25">
      <c r="A1223" s="1">
        <v>45541</v>
      </c>
      <c r="B1223" s="9">
        <v>315.02999999999997</v>
      </c>
      <c r="C1223" s="9">
        <f>AVERAGE(B1174:B1223)</f>
        <v>314.245</v>
      </c>
      <c r="D1223" s="9">
        <f>AVERAGE(B1024:B1223)</f>
        <v>293.80164999999982</v>
      </c>
      <c r="E1223" s="7">
        <f>IF(B1222=0,0,(B1223-B1222)/B1222)</f>
        <v>3.8877027500716053E-3</v>
      </c>
      <c r="F1223">
        <f>IF(C1223&gt;D1223,1,0)</f>
        <v>1</v>
      </c>
      <c r="G1223" t="str">
        <f>IF(F1223&gt;F1222,"BUY",IF(F1223&lt;F1222,"SELL","HOLD"))</f>
        <v>HOLD</v>
      </c>
      <c r="H1223" s="7">
        <f>F1222*E1223</f>
        <v>3.8877027500716053E-3</v>
      </c>
      <c r="I1223" s="12">
        <f>I1222*(1+E1223)</f>
        <v>1.776518355608192</v>
      </c>
      <c r="J1223" s="12">
        <f>J1222*(1+H1223)</f>
        <v>1.8944301097729348</v>
      </c>
      <c r="K1223" s="7">
        <f>I1223/MAX(I$2:I1223)-1</f>
        <v>-3.8369963369963123E-2</v>
      </c>
      <c r="L1223" s="7">
        <f>J1223/MAX(J$2:J1223)-1</f>
        <v>-3.8369963369963345E-2</v>
      </c>
    </row>
    <row r="1224" spans="1:12" x14ac:dyDescent="0.25">
      <c r="A1224" s="1">
        <v>45544</v>
      </c>
      <c r="B1224" s="9">
        <v>317.27999999999997</v>
      </c>
      <c r="C1224" s="9">
        <f>AVERAGE(B1175:B1224)</f>
        <v>314.03860000000003</v>
      </c>
      <c r="D1224" s="9">
        <f>AVERAGE(B1025:B1224)</f>
        <v>294.09814999999981</v>
      </c>
      <c r="E1224" s="7">
        <f>IF(B1223=0,0,(B1224-B1223)/B1223)</f>
        <v>7.1421769355299505E-3</v>
      </c>
      <c r="F1224">
        <f>IF(C1224&gt;D1224,1,0)</f>
        <v>1</v>
      </c>
      <c r="G1224" t="str">
        <f>IF(F1224&gt;F1223,"BUY",IF(F1224&lt;F1223,"SELL","HOLD"))</f>
        <v>HOLD</v>
      </c>
      <c r="H1224" s="7">
        <f>F1223*E1224</f>
        <v>7.1421769355299505E-3</v>
      </c>
      <c r="I1224" s="12">
        <f>I1223*(1+E1224)</f>
        <v>1.7892065640331625</v>
      </c>
      <c r="J1224" s="12">
        <f>J1223*(1+H1224)</f>
        <v>1.9079604648089286</v>
      </c>
      <c r="K1224" s="7">
        <f>I1224/MAX(I$2:I1224)-1</f>
        <v>-3.1501831501831279E-2</v>
      </c>
      <c r="L1224" s="7">
        <f>J1224/MAX(J$2:J1224)-1</f>
        <v>-3.1501831501831501E-2</v>
      </c>
    </row>
    <row r="1225" spans="1:12" x14ac:dyDescent="0.25">
      <c r="A1225" s="1">
        <v>45545</v>
      </c>
      <c r="B1225" s="9">
        <v>318.85000000000002</v>
      </c>
      <c r="C1225" s="9">
        <f>AVERAGE(B1176:B1225)</f>
        <v>313.86360000000002</v>
      </c>
      <c r="D1225" s="9">
        <f>AVERAGE(B1026:B1225)</f>
        <v>294.39784999999983</v>
      </c>
      <c r="E1225" s="7">
        <f>IF(B1224=0,0,(B1225-B1224)/B1224)</f>
        <v>4.9483106404439306E-3</v>
      </c>
      <c r="F1225">
        <f>IF(C1225&gt;D1225,1,0)</f>
        <v>1</v>
      </c>
      <c r="G1225" t="str">
        <f>IF(F1225&gt;F1224,"BUY",IF(F1225&lt;F1224,"SELL","HOLD"))</f>
        <v>HOLD</v>
      </c>
      <c r="H1225" s="7">
        <f>F1224*E1225</f>
        <v>4.9483106404439306E-3</v>
      </c>
      <c r="I1225" s="12">
        <f>I1224*(1+E1225)</f>
        <v>1.7980601139119199</v>
      </c>
      <c r="J1225" s="12">
        <f>J1224*(1+H1225)</f>
        <v>1.917401645878489</v>
      </c>
      <c r="K1225" s="7">
        <f>I1225/MAX(I$2:I1225)-1</f>
        <v>-2.6709401709401281E-2</v>
      </c>
      <c r="L1225" s="7">
        <f>J1225/MAX(J$2:J1225)-1</f>
        <v>-2.6709401709401503E-2</v>
      </c>
    </row>
    <row r="1226" spans="1:12" x14ac:dyDescent="0.25">
      <c r="A1226" s="1">
        <v>45546</v>
      </c>
      <c r="B1226" s="9">
        <v>318.51</v>
      </c>
      <c r="C1226" s="9">
        <f>AVERAGE(B1177:B1226)</f>
        <v>313.726</v>
      </c>
      <c r="D1226" s="9">
        <f>AVERAGE(B1027:B1226)</f>
        <v>294.69584999999978</v>
      </c>
      <c r="E1226" s="7">
        <f>IF(B1225=0,0,(B1226-B1225)/B1225)</f>
        <v>-1.0663321310962265E-3</v>
      </c>
      <c r="F1226">
        <f>IF(C1226&gt;D1226,1,0)</f>
        <v>1</v>
      </c>
      <c r="G1226" t="str">
        <f>IF(F1226&gt;F1225,"BUY",IF(F1226&lt;F1225,"SELL","HOLD"))</f>
        <v>HOLD</v>
      </c>
      <c r="H1226" s="7">
        <f>F1225*E1226</f>
        <v>-1.0663321310962265E-3</v>
      </c>
      <c r="I1226" s="12">
        <f>I1225*(1+E1226)</f>
        <v>1.7961427846388132</v>
      </c>
      <c r="J1226" s="12">
        <f>J1225*(1+H1226)</f>
        <v>1.9153570588952722</v>
      </c>
      <c r="K1226" s="7">
        <f>I1226/MAX(I$2:I1226)-1</f>
        <v>-2.7747252747252427E-2</v>
      </c>
      <c r="L1226" s="7">
        <f>J1226/MAX(J$2:J1226)-1</f>
        <v>-2.7747252747252538E-2</v>
      </c>
    </row>
    <row r="1227" spans="1:12" x14ac:dyDescent="0.25">
      <c r="A1227" s="1">
        <v>45547</v>
      </c>
      <c r="B1227" s="9">
        <v>318.35000000000002</v>
      </c>
      <c r="C1227" s="9">
        <f>AVERAGE(B1178:B1227)</f>
        <v>313.59820000000002</v>
      </c>
      <c r="D1227" s="9">
        <f>AVERAGE(B1028:B1227)</f>
        <v>294.99304999999981</v>
      </c>
      <c r="E1227" s="7">
        <f>IF(B1226=0,0,(B1227-B1226)/B1226)</f>
        <v>-5.0233901604335239E-4</v>
      </c>
      <c r="F1227">
        <f>IF(C1227&gt;D1227,1,0)</f>
        <v>1</v>
      </c>
      <c r="G1227" t="str">
        <f>IF(F1227&gt;F1226,"BUY",IF(F1227&lt;F1226,"SELL","HOLD"))</f>
        <v>HOLD</v>
      </c>
      <c r="H1227" s="7">
        <f>F1226*E1227</f>
        <v>-5.0233901604335239E-4</v>
      </c>
      <c r="I1227" s="12">
        <f>I1226*(1+E1227)</f>
        <v>1.7952405120397044</v>
      </c>
      <c r="J1227" s="12">
        <f>J1226*(1+H1227)</f>
        <v>1.914394900314935</v>
      </c>
      <c r="K1227" s="7">
        <f>I1227/MAX(I$2:I1227)-1</f>
        <v>-2.8235653235652802E-2</v>
      </c>
      <c r="L1227" s="7">
        <f>J1227/MAX(J$2:J1227)-1</f>
        <v>-2.8235653235652913E-2</v>
      </c>
    </row>
    <row r="1228" spans="1:12" x14ac:dyDescent="0.25">
      <c r="A1228" s="1">
        <v>45548</v>
      </c>
      <c r="B1228" s="9">
        <v>318.74</v>
      </c>
      <c r="C1228" s="9">
        <f>AVERAGE(B1179:B1228)</f>
        <v>313.58280000000002</v>
      </c>
      <c r="D1228" s="9">
        <f>AVERAGE(B1029:B1228)</f>
        <v>295.29219999999981</v>
      </c>
      <c r="E1228" s="7">
        <f>IF(B1227=0,0,(B1228-B1227)/B1227)</f>
        <v>1.2250667504318717E-3</v>
      </c>
      <c r="F1228">
        <f>IF(C1228&gt;D1228,1,0)</f>
        <v>1</v>
      </c>
      <c r="G1228" t="str">
        <f>IF(F1228&gt;F1227,"BUY",IF(F1228&lt;F1227,"SELL","HOLD"))</f>
        <v>HOLD</v>
      </c>
      <c r="H1228" s="7">
        <f>F1227*E1228</f>
        <v>1.2250667504318717E-3</v>
      </c>
      <c r="I1228" s="12">
        <f>I1227*(1+E1228)</f>
        <v>1.7974398015000326</v>
      </c>
      <c r="J1228" s="12">
        <f>J1227*(1+H1228)</f>
        <v>1.9167401618545072</v>
      </c>
      <c r="K1228" s="7">
        <f>I1228/MAX(I$2:I1228)-1</f>
        <v>-2.7045177045176616E-2</v>
      </c>
      <c r="L1228" s="7">
        <f>J1228/MAX(J$2:J1228)-1</f>
        <v>-2.7045177045176727E-2</v>
      </c>
    </row>
    <row r="1229" spans="1:12" x14ac:dyDescent="0.25">
      <c r="A1229" s="1">
        <v>45551</v>
      </c>
      <c r="B1229" s="9">
        <v>318.52999999999997</v>
      </c>
      <c r="C1229" s="9">
        <f>AVERAGE(B1180:B1229)</f>
        <v>313.56460000000004</v>
      </c>
      <c r="D1229" s="9">
        <f>AVERAGE(B1030:B1229)</f>
        <v>295.59029999999979</v>
      </c>
      <c r="E1229" s="7">
        <f>IF(B1228=0,0,(B1229-B1228)/B1228)</f>
        <v>-6.588441990338093E-4</v>
      </c>
      <c r="F1229">
        <f>IF(C1229&gt;D1229,1,0)</f>
        <v>1</v>
      </c>
      <c r="G1229" t="str">
        <f>IF(F1229&gt;F1228,"BUY",IF(F1229&lt;F1228,"SELL","HOLD"))</f>
        <v>HOLD</v>
      </c>
      <c r="H1229" s="7">
        <f>F1228*E1229</f>
        <v>-6.588441990338093E-4</v>
      </c>
      <c r="I1229" s="12">
        <f>I1228*(1+E1229)</f>
        <v>1.7962555687137018</v>
      </c>
      <c r="J1229" s="12">
        <f>J1228*(1+H1229)</f>
        <v>1.9154773287178142</v>
      </c>
      <c r="K1229" s="7">
        <f>I1229/MAX(I$2:I1229)-1</f>
        <v>-2.7686202686202366E-2</v>
      </c>
      <c r="L1229" s="7">
        <f>J1229/MAX(J$2:J1229)-1</f>
        <v>-2.7686202686202588E-2</v>
      </c>
    </row>
    <row r="1230" spans="1:12" x14ac:dyDescent="0.25">
      <c r="A1230" s="1">
        <v>45552</v>
      </c>
      <c r="B1230" s="9">
        <v>321.86</v>
      </c>
      <c r="C1230" s="9">
        <f>AVERAGE(B1181:B1230)</f>
        <v>313.67100000000005</v>
      </c>
      <c r="D1230" s="9">
        <f>AVERAGE(B1031:B1230)</f>
        <v>295.90504999999979</v>
      </c>
      <c r="E1230" s="7">
        <f>IF(B1229=0,0,(B1230-B1229)/B1229)</f>
        <v>1.0454274322669894E-2</v>
      </c>
      <c r="F1230">
        <f>IF(C1230&gt;D1230,1,0)</f>
        <v>1</v>
      </c>
      <c r="G1230" t="str">
        <f>IF(F1230&gt;F1229,"BUY",IF(F1230&lt;F1229,"SELL","HOLD"))</f>
        <v>HOLD</v>
      </c>
      <c r="H1230" s="7">
        <f>F1229*E1230</f>
        <v>1.0454274322669894E-2</v>
      </c>
      <c r="I1230" s="12">
        <f>I1229*(1+E1230)</f>
        <v>1.8150341171826583</v>
      </c>
      <c r="J1230" s="12">
        <f>J1229*(1+H1230)</f>
        <v>1.9355022541710851</v>
      </c>
      <c r="K1230" s="7">
        <f>I1230/MAX(I$2:I1230)-1</f>
        <v>-1.7521367521367015E-2</v>
      </c>
      <c r="L1230" s="7">
        <f>J1230/MAX(J$2:J1230)-1</f>
        <v>-1.7521367521367237E-2</v>
      </c>
    </row>
    <row r="1231" spans="1:12" x14ac:dyDescent="0.25">
      <c r="A1231" s="1">
        <v>45553</v>
      </c>
      <c r="B1231" s="9">
        <v>327.60000000000002</v>
      </c>
      <c r="C1231" s="9">
        <f>AVERAGE(B1182:B1231)</f>
        <v>313.95700000000011</v>
      </c>
      <c r="D1231" s="9">
        <f>AVERAGE(B1032:B1231)</f>
        <v>296.26019999999977</v>
      </c>
      <c r="E1231" s="7">
        <f>IF(B1230=0,0,(B1231-B1230)/B1230)</f>
        <v>1.7833840800348003E-2</v>
      </c>
      <c r="F1231">
        <f>IF(C1231&gt;D1231,1,0)</f>
        <v>1</v>
      </c>
      <c r="G1231" t="str">
        <f>IF(F1231&gt;F1230,"BUY",IF(F1231&lt;F1230,"SELL","HOLD"))</f>
        <v>HOLD</v>
      </c>
      <c r="H1231" s="7">
        <f>F1230*E1231</f>
        <v>1.7833840800348003E-2</v>
      </c>
      <c r="I1231" s="12">
        <f>I1230*(1+E1231)</f>
        <v>1.8474031466756939</v>
      </c>
      <c r="J1231" s="12">
        <f>J1230*(1+H1231)</f>
        <v>1.970019693240687</v>
      </c>
      <c r="K1231" s="7">
        <f>I1231/MAX(I$2:I1231)-1</f>
        <v>0</v>
      </c>
      <c r="L1231" s="7">
        <f>J1231/MAX(J$2:J1231)-1</f>
        <v>0</v>
      </c>
    </row>
    <row r="1232" spans="1:12" x14ac:dyDescent="0.25">
      <c r="A1232" s="1">
        <v>45554</v>
      </c>
      <c r="B1232" s="9">
        <v>326.04000000000002</v>
      </c>
      <c r="C1232" s="9">
        <f>AVERAGE(B1183:B1232)</f>
        <v>314.19540000000006</v>
      </c>
      <c r="D1232" s="9">
        <f>AVERAGE(B1033:B1232)</f>
        <v>296.60934999999978</v>
      </c>
      <c r="E1232" s="7">
        <f>IF(B1231=0,0,(B1232-B1231)/B1231)</f>
        <v>-4.7619047619047684E-3</v>
      </c>
      <c r="F1232">
        <f>IF(C1232&gt;D1232,1,0)</f>
        <v>1</v>
      </c>
      <c r="G1232" t="str">
        <f>IF(F1232&gt;F1231,"BUY",IF(F1232&lt;F1231,"SELL","HOLD"))</f>
        <v>HOLD</v>
      </c>
      <c r="H1232" s="7">
        <f>F1231*E1232</f>
        <v>-4.7619047619047684E-3</v>
      </c>
      <c r="I1232" s="12">
        <f>I1231*(1+E1232)</f>
        <v>1.8386059888343811</v>
      </c>
      <c r="J1232" s="12">
        <f>J1231*(1+H1232)</f>
        <v>1.960638647082398</v>
      </c>
      <c r="K1232" s="7">
        <f>I1232/MAX(I$2:I1232)-1</f>
        <v>-4.761904761904745E-3</v>
      </c>
      <c r="L1232" s="7">
        <f>J1232/MAX(J$2:J1232)-1</f>
        <v>-4.761904761904745E-3</v>
      </c>
    </row>
    <row r="1233" spans="1:12" x14ac:dyDescent="0.25">
      <c r="A1233" s="1">
        <v>45555</v>
      </c>
      <c r="B1233" s="9">
        <v>321.83</v>
      </c>
      <c r="C1233" s="9">
        <f>AVERAGE(B1184:B1233)</f>
        <v>314.25740000000008</v>
      </c>
      <c r="D1233" s="9">
        <f>AVERAGE(B1034:B1233)</f>
        <v>296.95724999999982</v>
      </c>
      <c r="E1233" s="7">
        <f>IF(B1232=0,0,(B1233-B1232)/B1232)</f>
        <v>-1.2912526070420918E-2</v>
      </c>
      <c r="F1233">
        <f>IF(C1233&gt;D1233,1,0)</f>
        <v>1</v>
      </c>
      <c r="G1233" t="str">
        <f>IF(F1233&gt;F1232,"BUY",IF(F1233&lt;F1232,"SELL","HOLD"))</f>
        <v>HOLD</v>
      </c>
      <c r="H1233" s="7">
        <f>F1232*E1233</f>
        <v>-1.2912526070420918E-2</v>
      </c>
      <c r="I1233" s="12">
        <f>I1232*(1+E1233)</f>
        <v>1.814864941070325</v>
      </c>
      <c r="J1233" s="12">
        <f>J1232*(1+H1233)</f>
        <v>1.9353218494372717</v>
      </c>
      <c r="K1233" s="7">
        <f>I1233/MAX(I$2:I1233)-1</f>
        <v>-1.7612942612942772E-2</v>
      </c>
      <c r="L1233" s="7">
        <f>J1233/MAX(J$2:J1233)-1</f>
        <v>-1.7612942612942772E-2</v>
      </c>
    </row>
    <row r="1234" spans="1:12" x14ac:dyDescent="0.25">
      <c r="A1234" s="1">
        <v>45558</v>
      </c>
      <c r="B1234" s="9">
        <v>321.81</v>
      </c>
      <c r="C1234" s="9">
        <f>AVERAGE(B1185:B1234)</f>
        <v>314.25500000000005</v>
      </c>
      <c r="D1234" s="9">
        <f>AVERAGE(B1035:B1234)</f>
        <v>297.29849999999982</v>
      </c>
      <c r="E1234" s="7">
        <f>IF(B1233=0,0,(B1234-B1233)/B1233)</f>
        <v>-6.214461050859712E-5</v>
      </c>
      <c r="F1234">
        <f>IF(C1234&gt;D1234,1,0)</f>
        <v>1</v>
      </c>
      <c r="G1234" t="str">
        <f>IF(F1234&gt;F1233,"BUY",IF(F1234&lt;F1233,"SELL","HOLD"))</f>
        <v>HOLD</v>
      </c>
      <c r="H1234" s="7">
        <f>F1233*E1234</f>
        <v>-6.214461050859712E-5</v>
      </c>
      <c r="I1234" s="12">
        <f>I1233*(1+E1234)</f>
        <v>1.8147521569954366</v>
      </c>
      <c r="J1234" s="12">
        <f>J1233*(1+H1234)</f>
        <v>1.9352015796147297</v>
      </c>
      <c r="K1234" s="7">
        <f>I1234/MAX(I$2:I1234)-1</f>
        <v>-1.7673992673992722E-2</v>
      </c>
      <c r="L1234" s="7">
        <f>J1234/MAX(J$2:J1234)-1</f>
        <v>-1.7673992673992722E-2</v>
      </c>
    </row>
    <row r="1235" spans="1:12" x14ac:dyDescent="0.25">
      <c r="A1235" s="1">
        <v>45559</v>
      </c>
      <c r="B1235" s="9">
        <v>327.60000000000002</v>
      </c>
      <c r="C1235" s="9">
        <f>AVERAGE(B1186:B1235)</f>
        <v>314.46460000000002</v>
      </c>
      <c r="D1235" s="9">
        <f>AVERAGE(B1036:B1235)</f>
        <v>297.65894999999983</v>
      </c>
      <c r="E1235" s="7">
        <f>IF(B1234=0,0,(B1235-B1234)/B1234)</f>
        <v>1.7991982847021599E-2</v>
      </c>
      <c r="F1235">
        <f>IF(C1235&gt;D1235,1,0)</f>
        <v>1</v>
      </c>
      <c r="G1235" t="str">
        <f>IF(F1235&gt;F1234,"BUY",IF(F1235&lt;F1234,"SELL","HOLD"))</f>
        <v>HOLD</v>
      </c>
      <c r="H1235" s="7">
        <f>F1234*E1235</f>
        <v>1.7991982847021599E-2</v>
      </c>
      <c r="I1235" s="12">
        <f>I1234*(1+E1235)</f>
        <v>1.8474031466756939</v>
      </c>
      <c r="J1235" s="12">
        <f>J1234*(1+H1235)</f>
        <v>1.970019693240687</v>
      </c>
      <c r="K1235" s="7">
        <f>I1235/MAX(I$2:I1235)-1</f>
        <v>0</v>
      </c>
      <c r="L1235" s="7">
        <f>J1235/MAX(J$2:J1235)-1</f>
        <v>0</v>
      </c>
    </row>
    <row r="1236" spans="1:12" x14ac:dyDescent="0.25">
      <c r="A1236" s="1">
        <v>45560</v>
      </c>
      <c r="B1236" s="9">
        <v>325.23</v>
      </c>
      <c r="C1236" s="9">
        <f>AVERAGE(B1187:B1236)</f>
        <v>314.68440000000004</v>
      </c>
      <c r="D1236" s="9">
        <f>AVERAGE(B1037:B1236)</f>
        <v>298.01219999999984</v>
      </c>
      <c r="E1236" s="7">
        <f>IF(B1235=0,0,(B1236-B1235)/B1235)</f>
        <v>-7.2344322344322478E-3</v>
      </c>
      <c r="F1236">
        <f>IF(C1236&gt;D1236,1,0)</f>
        <v>1</v>
      </c>
      <c r="G1236" t="str">
        <f>IF(F1236&gt;F1235,"BUY",IF(F1236&lt;F1235,"SELL","HOLD"))</f>
        <v>HOLD</v>
      </c>
      <c r="H1236" s="7">
        <f>F1235*E1236</f>
        <v>-7.2344322344322478E-3</v>
      </c>
      <c r="I1236" s="12">
        <f>I1235*(1+E1236)</f>
        <v>1.8340382338013919</v>
      </c>
      <c r="J1236" s="12">
        <f>J1235*(1+H1236)</f>
        <v>1.9557677192694403</v>
      </c>
      <c r="K1236" s="7">
        <f>I1236/MAX(I$2:I1236)-1</f>
        <v>-7.2344322344322087E-3</v>
      </c>
      <c r="L1236" s="7">
        <f>J1236/MAX(J$2:J1236)-1</f>
        <v>-7.2344322344322087E-3</v>
      </c>
    </row>
    <row r="1237" spans="1:12" x14ac:dyDescent="0.25">
      <c r="A1237" s="1">
        <v>45561</v>
      </c>
      <c r="B1237" s="9">
        <v>327.60000000000002</v>
      </c>
      <c r="C1237" s="9">
        <f>AVERAGE(B1188:B1237)</f>
        <v>314.88760000000008</v>
      </c>
      <c r="D1237" s="9">
        <f>AVERAGE(B1038:B1237)</f>
        <v>298.35574999999983</v>
      </c>
      <c r="E1237" s="7">
        <f>IF(B1236=0,0,(B1237-B1236)/B1236)</f>
        <v>7.2871506318605431E-3</v>
      </c>
      <c r="F1237">
        <f>IF(C1237&gt;D1237,1,0)</f>
        <v>1</v>
      </c>
      <c r="G1237" t="str">
        <f>IF(F1237&gt;F1236,"BUY",IF(F1237&lt;F1236,"SELL","HOLD"))</f>
        <v>HOLD</v>
      </c>
      <c r="H1237" s="7">
        <f>F1236*E1237</f>
        <v>7.2871506318605431E-3</v>
      </c>
      <c r="I1237" s="12">
        <f>I1236*(1+E1237)</f>
        <v>1.8474031466756942</v>
      </c>
      <c r="J1237" s="12">
        <f>J1236*(1+H1237)</f>
        <v>1.970019693240687</v>
      </c>
      <c r="K1237" s="7">
        <f>I1237/MAX(I$2:I1237)-1</f>
        <v>0</v>
      </c>
      <c r="L1237" s="7">
        <f>J1237/MAX(J$2:J1237)-1</f>
        <v>0</v>
      </c>
    </row>
    <row r="1238" spans="1:12" x14ac:dyDescent="0.25">
      <c r="A1238" s="1">
        <v>45562</v>
      </c>
      <c r="B1238" s="9">
        <v>327.60000000000002</v>
      </c>
      <c r="C1238" s="9">
        <f>AVERAGE(B1189:B1238)</f>
        <v>315.14800000000008</v>
      </c>
      <c r="D1238" s="9">
        <f>AVERAGE(B1039:B1238)</f>
        <v>298.7136499999998</v>
      </c>
      <c r="E1238" s="7">
        <f>IF(B1237=0,0,(B1238-B1237)/B1237)</f>
        <v>0</v>
      </c>
      <c r="F1238">
        <f>IF(C1238&gt;D1238,1,0)</f>
        <v>1</v>
      </c>
      <c r="G1238" t="str">
        <f>IF(F1238&gt;F1237,"BUY",IF(F1238&lt;F1237,"SELL","HOLD"))</f>
        <v>HOLD</v>
      </c>
      <c r="H1238" s="7">
        <f>F1237*E1238</f>
        <v>0</v>
      </c>
      <c r="I1238" s="12">
        <f>I1237*(1+E1238)</f>
        <v>1.8474031466756942</v>
      </c>
      <c r="J1238" s="12">
        <f>J1237*(1+H1238)</f>
        <v>1.970019693240687</v>
      </c>
      <c r="K1238" s="7">
        <f>I1238/MAX(I$2:I1238)-1</f>
        <v>0</v>
      </c>
      <c r="L1238" s="7">
        <f>J1238/MAX(J$2:J1238)-1</f>
        <v>0</v>
      </c>
    </row>
    <row r="1239" spans="1:12" x14ac:dyDescent="0.25">
      <c r="A1239" s="1">
        <v>45565</v>
      </c>
      <c r="B1239" s="9">
        <v>326.05</v>
      </c>
      <c r="C1239" s="9">
        <f>AVERAGE(B1190:B1239)</f>
        <v>315.38640000000009</v>
      </c>
      <c r="D1239" s="9">
        <f>AVERAGE(B1040:B1239)</f>
        <v>299.0809499999998</v>
      </c>
      <c r="E1239" s="7">
        <f>IF(B1238=0,0,(B1239-B1238)/B1238)</f>
        <v>-4.7313797313797657E-3</v>
      </c>
      <c r="F1239">
        <f>IF(C1239&gt;D1239,1,0)</f>
        <v>1</v>
      </c>
      <c r="G1239" t="str">
        <f>IF(F1239&gt;F1238,"BUY",IF(F1239&lt;F1238,"SELL","HOLD"))</f>
        <v>HOLD</v>
      </c>
      <c r="H1239" s="7">
        <f>F1238*E1239</f>
        <v>-4.7313797313797657E-3</v>
      </c>
      <c r="I1239" s="12">
        <f>I1238*(1+E1239)</f>
        <v>1.8386623808718257</v>
      </c>
      <c r="J1239" s="12">
        <f>J1238*(1+H1239)</f>
        <v>1.9606987819936692</v>
      </c>
      <c r="K1239" s="7">
        <f>I1239/MAX(I$2:I1239)-1</f>
        <v>-4.7313797313797146E-3</v>
      </c>
      <c r="L1239" s="7">
        <f>J1239/MAX(J$2:J1239)-1</f>
        <v>-4.7313797313797146E-3</v>
      </c>
    </row>
    <row r="1240" spans="1:12" x14ac:dyDescent="0.25">
      <c r="A1240" s="1">
        <v>45566</v>
      </c>
      <c r="B1240" s="9">
        <v>327.60000000000002</v>
      </c>
      <c r="C1240" s="9">
        <f>AVERAGE(B1191:B1240)</f>
        <v>315.61640000000006</v>
      </c>
      <c r="D1240" s="9">
        <f>AVERAGE(B1041:B1240)</f>
        <v>299.4516499999998</v>
      </c>
      <c r="E1240" s="7">
        <f>IF(B1239=0,0,(B1240-B1239)/B1239)</f>
        <v>4.7538721055053251E-3</v>
      </c>
      <c r="F1240">
        <f>IF(C1240&gt;D1240,1,0)</f>
        <v>1</v>
      </c>
      <c r="G1240" t="str">
        <f>IF(F1240&gt;F1239,"BUY",IF(F1240&lt;F1239,"SELL","HOLD"))</f>
        <v>HOLD</v>
      </c>
      <c r="H1240" s="7">
        <f>F1239*E1240</f>
        <v>4.7538721055053251E-3</v>
      </c>
      <c r="I1240" s="12">
        <f>I1239*(1+E1240)</f>
        <v>1.8474031466756944</v>
      </c>
      <c r="J1240" s="12">
        <f>J1239*(1+H1240)</f>
        <v>1.9700196932406873</v>
      </c>
      <c r="K1240" s="7">
        <f>I1240/MAX(I$2:I1240)-1</f>
        <v>0</v>
      </c>
      <c r="L1240" s="7">
        <f>J1240/MAX(J$2:J1240)-1</f>
        <v>0</v>
      </c>
    </row>
    <row r="1241" spans="1:12" x14ac:dyDescent="0.25">
      <c r="A1241" s="1">
        <v>45567</v>
      </c>
      <c r="B1241" s="9">
        <v>327.60000000000002</v>
      </c>
      <c r="C1241" s="9">
        <f>AVERAGE(B1192:B1241)</f>
        <v>315.90260000000012</v>
      </c>
      <c r="D1241" s="9">
        <f>AVERAGE(B1042:B1241)</f>
        <v>299.80754999999982</v>
      </c>
      <c r="E1241" s="7">
        <f>IF(B1240=0,0,(B1241-B1240)/B1240)</f>
        <v>0</v>
      </c>
      <c r="F1241">
        <f>IF(C1241&gt;D1241,1,0)</f>
        <v>1</v>
      </c>
      <c r="G1241" t="str">
        <f>IF(F1241&gt;F1240,"BUY",IF(F1241&lt;F1240,"SELL","HOLD"))</f>
        <v>HOLD</v>
      </c>
      <c r="H1241" s="7">
        <f>F1240*E1241</f>
        <v>0</v>
      </c>
      <c r="I1241" s="12">
        <f>I1240*(1+E1241)</f>
        <v>1.8474031466756944</v>
      </c>
      <c r="J1241" s="12">
        <f>J1240*(1+H1241)</f>
        <v>1.9700196932406873</v>
      </c>
      <c r="K1241" s="7">
        <f>I1241/MAX(I$2:I1241)-1</f>
        <v>0</v>
      </c>
      <c r="L1241" s="7">
        <f>J1241/MAX(J$2:J1241)-1</f>
        <v>0</v>
      </c>
    </row>
    <row r="1242" spans="1:12" x14ac:dyDescent="0.25">
      <c r="A1242" s="1">
        <v>45568</v>
      </c>
      <c r="B1242" s="9">
        <v>326.62</v>
      </c>
      <c r="C1242" s="9">
        <f>AVERAGE(B1193:B1242)</f>
        <v>316.15760000000012</v>
      </c>
      <c r="D1242" s="9">
        <f>AVERAGE(B1043:B1242)</f>
        <v>300.14609999999982</v>
      </c>
      <c r="E1242" s="7">
        <f>IF(B1241=0,0,(B1242-B1241)/B1241)</f>
        <v>-2.9914529914530467E-3</v>
      </c>
      <c r="F1242">
        <f>IF(C1242&gt;D1242,1,0)</f>
        <v>1</v>
      </c>
      <c r="G1242" t="str">
        <f>IF(F1242&gt;F1241,"BUY",IF(F1242&lt;F1241,"SELL","HOLD"))</f>
        <v>HOLD</v>
      </c>
      <c r="H1242" s="7">
        <f>F1241*E1242</f>
        <v>-2.9914529914530467E-3</v>
      </c>
      <c r="I1242" s="12">
        <f>I1241*(1+E1242)</f>
        <v>1.8418767270061516</v>
      </c>
      <c r="J1242" s="12">
        <f>J1241*(1+H1242)</f>
        <v>1.9641264719361209</v>
      </c>
      <c r="K1242" s="7">
        <f>I1242/MAX(I$2:I1242)-1</f>
        <v>-2.9914529914530918E-3</v>
      </c>
      <c r="L1242" s="7">
        <f>J1242/MAX(J$2:J1242)-1</f>
        <v>-2.9914529914530918E-3</v>
      </c>
    </row>
    <row r="1243" spans="1:12" x14ac:dyDescent="0.25">
      <c r="A1243" s="1">
        <v>45569</v>
      </c>
      <c r="B1243" s="9">
        <v>326.22000000000003</v>
      </c>
      <c r="C1243" s="9">
        <f>AVERAGE(B1194:B1243)</f>
        <v>316.48320000000007</v>
      </c>
      <c r="D1243" s="9">
        <f>AVERAGE(B1044:B1243)</f>
        <v>300.48704999999984</v>
      </c>
      <c r="E1243" s="7">
        <f>IF(B1242=0,0,(B1243-B1242)/B1242)</f>
        <v>-1.2246647480251584E-3</v>
      </c>
      <c r="F1243">
        <f>IF(C1243&gt;D1243,1,0)</f>
        <v>1</v>
      </c>
      <c r="G1243" t="str">
        <f>IF(F1243&gt;F1242,"BUY",IF(F1243&lt;F1242,"SELL","HOLD"))</f>
        <v>HOLD</v>
      </c>
      <c r="H1243" s="7">
        <f>F1242*E1243</f>
        <v>-1.2246647480251584E-3</v>
      </c>
      <c r="I1243" s="12">
        <f>I1242*(1+E1243)</f>
        <v>1.8396210455083792</v>
      </c>
      <c r="J1243" s="12">
        <f>J1242*(1+H1243)</f>
        <v>1.9617210754852776</v>
      </c>
      <c r="K1243" s="7">
        <f>I1243/MAX(I$2:I1243)-1</f>
        <v>-4.2124542124541975E-3</v>
      </c>
      <c r="L1243" s="7">
        <f>J1243/MAX(J$2:J1243)-1</f>
        <v>-4.2124542124543085E-3</v>
      </c>
    </row>
    <row r="1244" spans="1:12" x14ac:dyDescent="0.25">
      <c r="A1244" s="1">
        <v>45572</v>
      </c>
      <c r="B1244" s="9">
        <v>324.58</v>
      </c>
      <c r="C1244" s="9">
        <f>AVERAGE(B1195:B1244)</f>
        <v>316.80840000000006</v>
      </c>
      <c r="D1244" s="9">
        <f>AVERAGE(B1045:B1244)</f>
        <v>300.80484999999987</v>
      </c>
      <c r="E1244" s="7">
        <f>IF(B1243=0,0,(B1244-B1243)/B1243)</f>
        <v>-5.0272822021949701E-3</v>
      </c>
      <c r="F1244">
        <f>IF(C1244&gt;D1244,1,0)</f>
        <v>1</v>
      </c>
      <c r="G1244" t="str">
        <f>IF(F1244&gt;F1243,"BUY",IF(F1244&lt;F1243,"SELL","HOLD"))</f>
        <v>HOLD</v>
      </c>
      <c r="H1244" s="7">
        <f>F1243*E1244</f>
        <v>-5.0272822021949701E-3</v>
      </c>
      <c r="I1244" s="12">
        <f>I1243*(1+E1244)</f>
        <v>1.8303727513675117</v>
      </c>
      <c r="J1244" s="12">
        <f>J1243*(1+H1244)</f>
        <v>1.9518589500368198</v>
      </c>
      <c r="K1244" s="7">
        <f>I1244/MAX(I$2:I1244)-1</f>
        <v>-9.2185592185592968E-3</v>
      </c>
      <c r="L1244" s="7">
        <f>J1244/MAX(J$2:J1244)-1</f>
        <v>-9.2185592185594079E-3</v>
      </c>
    </row>
    <row r="1245" spans="1:12" x14ac:dyDescent="0.25">
      <c r="A1245" s="1">
        <v>45573</v>
      </c>
      <c r="B1245" s="9">
        <v>321.54000000000002</v>
      </c>
      <c r="C1245" s="9">
        <f>AVERAGE(B1196:B1245)</f>
        <v>317.04800000000012</v>
      </c>
      <c r="D1245" s="9">
        <f>AVERAGE(B1046:B1245)</f>
        <v>301.10689999999988</v>
      </c>
      <c r="E1245" s="7">
        <f>IF(B1244=0,0,(B1245-B1244)/B1244)</f>
        <v>-9.3659498428737553E-3</v>
      </c>
      <c r="F1245">
        <f>IF(C1245&gt;D1245,1,0)</f>
        <v>1</v>
      </c>
      <c r="G1245" t="str">
        <f>IF(F1245&gt;F1244,"BUY",IF(F1245&lt;F1244,"SELL","HOLD"))</f>
        <v>HOLD</v>
      </c>
      <c r="H1245" s="7">
        <f>F1244*E1245</f>
        <v>-9.3659498428737553E-3</v>
      </c>
      <c r="I1245" s="12">
        <f>I1244*(1+E1245)</f>
        <v>1.8132295719844407</v>
      </c>
      <c r="J1245" s="12">
        <f>J1244*(1+H1245)</f>
        <v>1.9335779370104107</v>
      </c>
      <c r="K1245" s="7">
        <f>I1245/MAX(I$2:I1245)-1</f>
        <v>-1.8498168498168543E-2</v>
      </c>
      <c r="L1245" s="7">
        <f>J1245/MAX(J$2:J1245)-1</f>
        <v>-1.8498168498168543E-2</v>
      </c>
    </row>
    <row r="1246" spans="1:12" x14ac:dyDescent="0.25">
      <c r="A1246" s="1">
        <v>45574</v>
      </c>
      <c r="B1246" s="9">
        <v>319.72000000000003</v>
      </c>
      <c r="C1246" s="9">
        <f>AVERAGE(B1197:B1246)</f>
        <v>317.34500000000008</v>
      </c>
      <c r="D1246" s="9">
        <f>AVERAGE(B1047:B1246)</f>
        <v>301.40104999999988</v>
      </c>
      <c r="E1246" s="7">
        <f>IF(B1245=0,0,(B1246-B1245)/B1245)</f>
        <v>-5.660259998755965E-3</v>
      </c>
      <c r="F1246">
        <f>IF(C1246&gt;D1246,1,0)</f>
        <v>1</v>
      </c>
      <c r="G1246" t="str">
        <f>IF(F1246&gt;F1245,"BUY",IF(F1246&lt;F1245,"SELL","HOLD"))</f>
        <v>HOLD</v>
      </c>
      <c r="H1246" s="7">
        <f>F1245*E1246</f>
        <v>-5.660259998755965E-3</v>
      </c>
      <c r="I1246" s="12">
        <f>I1245*(1+E1246)</f>
        <v>1.8029662211695758</v>
      </c>
      <c r="J1246" s="12">
        <f>J1245*(1+H1246)</f>
        <v>1.9226333831590736</v>
      </c>
      <c r="K1246" s="7">
        <f>I1246/MAX(I$2:I1246)-1</f>
        <v>-2.4053724053723968E-2</v>
      </c>
      <c r="L1246" s="7">
        <f>J1246/MAX(J$2:J1246)-1</f>
        <v>-2.4053724053724079E-2</v>
      </c>
    </row>
    <row r="1247" spans="1:12" x14ac:dyDescent="0.25">
      <c r="A1247" s="1">
        <v>45575</v>
      </c>
      <c r="B1247" s="9">
        <v>316.06</v>
      </c>
      <c r="C1247" s="9">
        <f>AVERAGE(B1198:B1247)</f>
        <v>317.53700000000009</v>
      </c>
      <c r="D1247" s="9">
        <f>AVERAGE(B1048:B1247)</f>
        <v>301.66434999999984</v>
      </c>
      <c r="E1247" s="7">
        <f>IF(B1246=0,0,(B1247-B1246)/B1246)</f>
        <v>-1.1447516577004957E-2</v>
      </c>
      <c r="F1247">
        <f>IF(C1247&gt;D1247,1,0)</f>
        <v>1</v>
      </c>
      <c r="G1247" t="str">
        <f>IF(F1247&gt;F1246,"BUY",IF(F1247&lt;F1246,"SELL","HOLD"))</f>
        <v>HOLD</v>
      </c>
      <c r="H1247" s="7">
        <f>F1246*E1247</f>
        <v>-1.1447516577004957E-2</v>
      </c>
      <c r="I1247" s="12">
        <f>I1246*(1+E1247)</f>
        <v>1.7823267354649572</v>
      </c>
      <c r="J1247" s="12">
        <f>J1246*(1+H1247)</f>
        <v>1.900624005633857</v>
      </c>
      <c r="K1247" s="7">
        <f>I1247/MAX(I$2:I1247)-1</f>
        <v>-3.5225885225885212E-2</v>
      </c>
      <c r="L1247" s="7">
        <f>J1247/MAX(J$2:J1247)-1</f>
        <v>-3.5225885225885323E-2</v>
      </c>
    </row>
    <row r="1248" spans="1:12" x14ac:dyDescent="0.25">
      <c r="A1248" s="1">
        <v>45576</v>
      </c>
      <c r="B1248" s="9">
        <v>316.42</v>
      </c>
      <c r="C1248" s="9">
        <f>AVERAGE(B1199:B1248)</f>
        <v>317.73260000000005</v>
      </c>
      <c r="D1248" s="9">
        <f>AVERAGE(B1049:B1248)</f>
        <v>301.91979999999984</v>
      </c>
      <c r="E1248" s="7">
        <f>IF(B1247=0,0,(B1248-B1247)/B1247)</f>
        <v>1.1390242359046183E-3</v>
      </c>
      <c r="F1248">
        <f>IF(C1248&gt;D1248,1,0)</f>
        <v>1</v>
      </c>
      <c r="G1248" t="str">
        <f>IF(F1248&gt;F1247,"BUY",IF(F1248&lt;F1247,"SELL","HOLD"))</f>
        <v>HOLD</v>
      </c>
      <c r="H1248" s="7">
        <f>F1247*E1248</f>
        <v>1.1390242359046183E-3</v>
      </c>
      <c r="I1248" s="12">
        <f>I1247*(1+E1248)</f>
        <v>1.7843568488129526</v>
      </c>
      <c r="J1248" s="12">
        <f>J1247*(1+H1248)</f>
        <v>1.9027888624396161</v>
      </c>
      <c r="K1248" s="7">
        <f>I1248/MAX(I$2:I1248)-1</f>
        <v>-3.4126984126984006E-2</v>
      </c>
      <c r="L1248" s="7">
        <f>J1248/MAX(J$2:J1248)-1</f>
        <v>-3.4126984126984228E-2</v>
      </c>
    </row>
    <row r="1249" spans="1:12" x14ac:dyDescent="0.25">
      <c r="A1249" s="1">
        <v>45579</v>
      </c>
      <c r="B1249" s="9">
        <v>314.23</v>
      </c>
      <c r="C1249" s="9">
        <f>AVERAGE(B1200:B1249)</f>
        <v>317.84540000000004</v>
      </c>
      <c r="D1249" s="9">
        <f>AVERAGE(B1050:B1249)</f>
        <v>302.18414999999987</v>
      </c>
      <c r="E1249" s="7">
        <f>IF(B1248=0,0,(B1249-B1248)/B1248)</f>
        <v>-6.9211807091839883E-3</v>
      </c>
      <c r="F1249">
        <f>IF(C1249&gt;D1249,1,0)</f>
        <v>1</v>
      </c>
      <c r="G1249" t="str">
        <f>IF(F1249&gt;F1248,"BUY",IF(F1249&lt;F1248,"SELL","HOLD"))</f>
        <v>HOLD</v>
      </c>
      <c r="H1249" s="7">
        <f>F1248*E1249</f>
        <v>-6.9211807091839883E-3</v>
      </c>
      <c r="I1249" s="12">
        <f>I1248*(1+E1249)</f>
        <v>1.772006992612648</v>
      </c>
      <c r="J1249" s="12">
        <f>J1248*(1+H1249)</f>
        <v>1.8896193168712487</v>
      </c>
      <c r="K1249" s="7">
        <f>I1249/MAX(I$2:I1249)-1</f>
        <v>-4.0811965811965778E-2</v>
      </c>
      <c r="L1249" s="7">
        <f>J1249/MAX(J$2:J1249)-1</f>
        <v>-4.0811965811965889E-2</v>
      </c>
    </row>
    <row r="1250" spans="1:12" x14ac:dyDescent="0.25">
      <c r="A1250" s="1">
        <v>45580</v>
      </c>
      <c r="B1250" s="9">
        <v>315.23</v>
      </c>
      <c r="C1250" s="9">
        <f>AVERAGE(B1201:B1250)</f>
        <v>317.95960000000002</v>
      </c>
      <c r="D1250" s="9">
        <f>AVERAGE(B1051:B1250)</f>
        <v>302.4331499999999</v>
      </c>
      <c r="E1250" s="7">
        <f>IF(B1249=0,0,(B1250-B1249)/B1249)</f>
        <v>3.1823823314132958E-3</v>
      </c>
      <c r="F1250">
        <f>IF(C1250&gt;D1250,1,0)</f>
        <v>1</v>
      </c>
      <c r="G1250" t="str">
        <f>IF(F1250&gt;F1249,"BUY",IF(F1250&lt;F1249,"SELL","HOLD"))</f>
        <v>HOLD</v>
      </c>
      <c r="H1250" s="7">
        <f>F1249*E1250</f>
        <v>3.1823823314132958E-3</v>
      </c>
      <c r="I1250" s="12">
        <f>I1249*(1+E1250)</f>
        <v>1.7776461963570791</v>
      </c>
      <c r="J1250" s="12">
        <f>J1249*(1+H1250)</f>
        <v>1.8956328079983569</v>
      </c>
      <c r="K1250" s="7">
        <f>I1250/MAX(I$2:I1250)-1</f>
        <v>-3.7759462759462847E-2</v>
      </c>
      <c r="L1250" s="7">
        <f>J1250/MAX(J$2:J1250)-1</f>
        <v>-3.7759462759462958E-2</v>
      </c>
    </row>
    <row r="1251" spans="1:12" x14ac:dyDescent="0.25">
      <c r="A1251" s="1">
        <v>45581</v>
      </c>
      <c r="B1251" s="9">
        <v>310.56</v>
      </c>
      <c r="C1251" s="9">
        <f>AVERAGE(B1202:B1251)</f>
        <v>317.89100000000008</v>
      </c>
      <c r="D1251" s="9">
        <f>AVERAGE(B1052:B1251)</f>
        <v>302.63939999999985</v>
      </c>
      <c r="E1251" s="7">
        <f>IF(B1250=0,0,(B1251-B1250)/B1250)</f>
        <v>-1.4814579830599929E-2</v>
      </c>
      <c r="F1251">
        <f>IF(C1251&gt;D1251,1,0)</f>
        <v>1</v>
      </c>
      <c r="G1251" t="str">
        <f>IF(F1251&gt;F1250,"BUY",IF(F1251&lt;F1250,"SELL","HOLD"))</f>
        <v>HOLD</v>
      </c>
      <c r="H1251" s="7">
        <f>F1250*E1251</f>
        <v>-1.4814579830599929E-2</v>
      </c>
      <c r="I1251" s="12">
        <f>I1250*(1+E1251)</f>
        <v>1.7513111148705847</v>
      </c>
      <c r="J1251" s="12">
        <f>J1250*(1+H1251)</f>
        <v>1.8675498044347609</v>
      </c>
      <c r="K1251" s="7">
        <f>I1251/MAX(I$2:I1251)-1</f>
        <v>-5.2014652014652163E-2</v>
      </c>
      <c r="L1251" s="7">
        <f>J1251/MAX(J$2:J1251)-1</f>
        <v>-5.2014652014652274E-2</v>
      </c>
    </row>
    <row r="1252" spans="1:12" x14ac:dyDescent="0.25">
      <c r="A1252" s="1">
        <v>45582</v>
      </c>
      <c r="B1252" s="9">
        <v>311.83999999999997</v>
      </c>
      <c r="C1252" s="9">
        <f>AVERAGE(B1203:B1252)</f>
        <v>317.83520000000004</v>
      </c>
      <c r="D1252" s="9">
        <f>AVERAGE(B1053:B1252)</f>
        <v>302.85939999999982</v>
      </c>
      <c r="E1252" s="7">
        <f>IF(B1251=0,0,(B1252-B1251)/B1251)</f>
        <v>4.1215868109221168E-3</v>
      </c>
      <c r="F1252">
        <f>IF(C1252&gt;D1252,1,0)</f>
        <v>1</v>
      </c>
      <c r="G1252" t="str">
        <f>IF(F1252&gt;F1251,"BUY",IF(F1252&lt;F1251,"SELL","HOLD"))</f>
        <v>HOLD</v>
      </c>
      <c r="H1252" s="7">
        <f>F1251*E1252</f>
        <v>4.1215868109221168E-3</v>
      </c>
      <c r="I1252" s="12">
        <f>I1251*(1+E1252)</f>
        <v>1.7585292956634566</v>
      </c>
      <c r="J1252" s="12">
        <f>J1251*(1+H1252)</f>
        <v>1.8752470730774595</v>
      </c>
      <c r="K1252" s="7">
        <f>I1252/MAX(I$2:I1252)-1</f>
        <v>-4.8107448107448381E-2</v>
      </c>
      <c r="L1252" s="7">
        <f>J1252/MAX(J$2:J1252)-1</f>
        <v>-4.8107448107448381E-2</v>
      </c>
    </row>
    <row r="1253" spans="1:12" x14ac:dyDescent="0.25">
      <c r="A1253" s="1">
        <v>45583</v>
      </c>
      <c r="B1253" s="9">
        <v>314.7</v>
      </c>
      <c r="C1253" s="9">
        <f>AVERAGE(B1204:B1253)</f>
        <v>317.85860000000002</v>
      </c>
      <c r="D1253" s="9">
        <f>AVERAGE(B1054:B1253)</f>
        <v>303.08734999999984</v>
      </c>
      <c r="E1253" s="7">
        <f>IF(B1252=0,0,(B1253-B1252)/B1252)</f>
        <v>9.1713699332991727E-3</v>
      </c>
      <c r="F1253">
        <f>IF(C1253&gt;D1253,1,0)</f>
        <v>1</v>
      </c>
      <c r="G1253" t="str">
        <f>IF(F1253&gt;F1252,"BUY",IF(F1253&lt;F1252,"SELL","HOLD"))</f>
        <v>HOLD</v>
      </c>
      <c r="H1253" s="7">
        <f>F1252*E1253</f>
        <v>9.1713699332991727E-3</v>
      </c>
      <c r="I1253" s="12">
        <f>I1252*(1+E1253)</f>
        <v>1.7746574183725301</v>
      </c>
      <c r="J1253" s="12">
        <f>J1252*(1+H1253)</f>
        <v>1.8924456577009894</v>
      </c>
      <c r="K1253" s="7">
        <f>I1253/MAX(I$2:I1253)-1</f>
        <v>-3.9377289377289681E-2</v>
      </c>
      <c r="L1253" s="7">
        <f>J1253/MAX(J$2:J1253)-1</f>
        <v>-3.9377289377289681E-2</v>
      </c>
    </row>
    <row r="1254" spans="1:12" x14ac:dyDescent="0.25">
      <c r="A1254" s="1">
        <v>45586</v>
      </c>
      <c r="B1254" s="9">
        <v>308.67</v>
      </c>
      <c r="C1254" s="9">
        <f>AVERAGE(B1205:B1254)</f>
        <v>317.74860000000001</v>
      </c>
      <c r="D1254" s="9">
        <f>AVERAGE(B1055:B1254)</f>
        <v>303.27744999999982</v>
      </c>
      <c r="E1254" s="7">
        <f>IF(B1253=0,0,(B1254-B1253)/B1253)</f>
        <v>-1.9161105815061877E-2</v>
      </c>
      <c r="F1254">
        <f>IF(C1254&gt;D1254,1,0)</f>
        <v>1</v>
      </c>
      <c r="G1254" t="str">
        <f>IF(F1254&gt;F1253,"BUY",IF(F1254&lt;F1253,"SELL","HOLD"))</f>
        <v>HOLD</v>
      </c>
      <c r="H1254" s="7">
        <f>F1253*E1254</f>
        <v>-1.9161105815061877E-2</v>
      </c>
      <c r="I1254" s="12">
        <f>I1253*(1+E1254)</f>
        <v>1.7406530197936094</v>
      </c>
      <c r="J1254" s="12">
        <f>J1253*(1+H1254)</f>
        <v>1.8561843062045262</v>
      </c>
      <c r="K1254" s="7">
        <f>I1254/MAX(I$2:I1254)-1</f>
        <v>-5.7783882783883023E-2</v>
      </c>
      <c r="L1254" s="7">
        <f>J1254/MAX(J$2:J1254)-1</f>
        <v>-5.7783882783883023E-2</v>
      </c>
    </row>
    <row r="1255" spans="1:12" x14ac:dyDescent="0.25">
      <c r="A1255" s="1">
        <v>45587</v>
      </c>
      <c r="B1255" s="9">
        <v>310.07</v>
      </c>
      <c r="C1255" s="9">
        <f>AVERAGE(B1206:B1255)</f>
        <v>317.62739999999997</v>
      </c>
      <c r="D1255" s="9">
        <f>AVERAGE(B1056:B1255)</f>
        <v>303.46989999999983</v>
      </c>
      <c r="E1255" s="7">
        <f>IF(B1254=0,0,(B1255-B1254)/B1254)</f>
        <v>4.5355881685942177E-3</v>
      </c>
      <c r="F1255">
        <f>IF(C1255&gt;D1255,1,0)</f>
        <v>1</v>
      </c>
      <c r="G1255" t="str">
        <f>IF(F1255&gt;F1254,"BUY",IF(F1255&lt;F1254,"SELL","HOLD"))</f>
        <v>HOLD</v>
      </c>
      <c r="H1255" s="7">
        <f>F1254*E1255</f>
        <v>4.5355881685942177E-3</v>
      </c>
      <c r="I1255" s="12">
        <f>I1254*(1+E1255)</f>
        <v>1.748547905035813</v>
      </c>
      <c r="J1255" s="12">
        <f>J1254*(1+H1255)</f>
        <v>1.8646031937824779</v>
      </c>
      <c r="K1255" s="7">
        <f>I1255/MAX(I$2:I1255)-1</f>
        <v>-5.3510378510378875E-2</v>
      </c>
      <c r="L1255" s="7">
        <f>J1255/MAX(J$2:J1255)-1</f>
        <v>-5.3510378510378764E-2</v>
      </c>
    </row>
    <row r="1256" spans="1:12" x14ac:dyDescent="0.25">
      <c r="A1256" s="1">
        <v>45588</v>
      </c>
      <c r="B1256" s="9">
        <v>314.13</v>
      </c>
      <c r="C1256" s="9">
        <f>AVERAGE(B1207:B1256)</f>
        <v>317.57919999999996</v>
      </c>
      <c r="D1256" s="9">
        <f>AVERAGE(B1057:B1256)</f>
        <v>303.68904999999978</v>
      </c>
      <c r="E1256" s="7">
        <f>IF(B1255=0,0,(B1256-B1255)/B1255)</f>
        <v>1.3093817525074991E-2</v>
      </c>
      <c r="F1256">
        <f>IF(C1256&gt;D1256,1,0)</f>
        <v>1</v>
      </c>
      <c r="G1256" t="str">
        <f>IF(F1256&gt;F1255,"BUY",IF(F1256&lt;F1255,"SELL","HOLD"))</f>
        <v>HOLD</v>
      </c>
      <c r="H1256" s="7">
        <f>F1255*E1256</f>
        <v>1.3093817525074991E-2</v>
      </c>
      <c r="I1256" s="12">
        <f>I1255*(1+E1256)</f>
        <v>1.7714430722382042</v>
      </c>
      <c r="J1256" s="12">
        <f>J1255*(1+H1256)</f>
        <v>1.8890179677585377</v>
      </c>
      <c r="K1256" s="7">
        <f>I1256/MAX(I$2:I1256)-1</f>
        <v>-4.1117216117216415E-2</v>
      </c>
      <c r="L1256" s="7">
        <f>J1256/MAX(J$2:J1256)-1</f>
        <v>-4.1117216117216304E-2</v>
      </c>
    </row>
    <row r="1257" spans="1:12" x14ac:dyDescent="0.25">
      <c r="A1257" s="1">
        <v>45589</v>
      </c>
      <c r="B1257" s="9">
        <v>310.58</v>
      </c>
      <c r="C1257" s="9">
        <f>AVERAGE(B1208:B1257)</f>
        <v>317.45239999999995</v>
      </c>
      <c r="D1257" s="9">
        <f>AVERAGE(B1058:B1257)</f>
        <v>303.8984499999998</v>
      </c>
      <c r="E1257" s="7">
        <f>IF(B1256=0,0,(B1257-B1256)/B1256)</f>
        <v>-1.1301053703880595E-2</v>
      </c>
      <c r="F1257">
        <f>IF(C1257&gt;D1257,1,0)</f>
        <v>1</v>
      </c>
      <c r="G1257" t="str">
        <f>IF(F1257&gt;F1256,"BUY",IF(F1257&lt;F1256,"SELL","HOLD"))</f>
        <v>HOLD</v>
      </c>
      <c r="H1257" s="7">
        <f>F1256*E1257</f>
        <v>-1.1301053703880595E-2</v>
      </c>
      <c r="I1257" s="12">
        <f>I1256*(1+E1257)</f>
        <v>1.7514238989454731</v>
      </c>
      <c r="J1257" s="12">
        <f>J1256*(1+H1257)</f>
        <v>1.8676700742573031</v>
      </c>
      <c r="K1257" s="7">
        <f>I1257/MAX(I$2:I1257)-1</f>
        <v>-5.1953601953602213E-2</v>
      </c>
      <c r="L1257" s="7">
        <f>J1257/MAX(J$2:J1257)-1</f>
        <v>-5.1953601953602213E-2</v>
      </c>
    </row>
    <row r="1258" spans="1:12" x14ac:dyDescent="0.25">
      <c r="A1258" s="1">
        <v>45590</v>
      </c>
      <c r="B1258" s="9">
        <v>316.02</v>
      </c>
      <c r="C1258" s="9">
        <f>AVERAGE(B1209:B1258)</f>
        <v>317.47379999999998</v>
      </c>
      <c r="D1258" s="9">
        <f>AVERAGE(B1059:B1258)</f>
        <v>304.13434999999981</v>
      </c>
      <c r="E1258" s="7">
        <f>IF(B1257=0,0,(B1258-B1257)/B1257)</f>
        <v>1.7515615944362156E-2</v>
      </c>
      <c r="F1258">
        <f>IF(C1258&gt;D1258,1,0)</f>
        <v>1</v>
      </c>
      <c r="G1258" t="str">
        <f>IF(F1258&gt;F1257,"BUY",IF(F1258&lt;F1257,"SELL","HOLD"))</f>
        <v>HOLD</v>
      </c>
      <c r="H1258" s="7">
        <f>F1257*E1258</f>
        <v>1.7515615944362156E-2</v>
      </c>
      <c r="I1258" s="12">
        <f>I1257*(1+E1258)</f>
        <v>1.7821011673151794</v>
      </c>
      <c r="J1258" s="12">
        <f>J1257*(1+H1258)</f>
        <v>1.9003834659887724</v>
      </c>
      <c r="K1258" s="7">
        <f>I1258/MAX(I$2:I1258)-1</f>
        <v>-3.5347985347985666E-2</v>
      </c>
      <c r="L1258" s="7">
        <f>J1258/MAX(J$2:J1258)-1</f>
        <v>-3.5347985347985555E-2</v>
      </c>
    </row>
    <row r="1259" spans="1:12" x14ac:dyDescent="0.25">
      <c r="A1259" s="1">
        <v>45593</v>
      </c>
      <c r="B1259" s="9">
        <v>317.60000000000002</v>
      </c>
      <c r="C1259" s="9">
        <f>AVERAGE(B1210:B1259)</f>
        <v>317.56360000000001</v>
      </c>
      <c r="D1259" s="9">
        <f>AVERAGE(B1060:B1259)</f>
        <v>304.3612999999998</v>
      </c>
      <c r="E1259" s="7">
        <f>IF(B1258=0,0,(B1259-B1258)/B1258)</f>
        <v>4.9996835643315012E-3</v>
      </c>
      <c r="F1259">
        <f>IF(C1259&gt;D1259,1,0)</f>
        <v>1</v>
      </c>
      <c r="G1259" t="str">
        <f>IF(F1259&gt;F1258,"BUY",IF(F1259&lt;F1258,"SELL","HOLD"))</f>
        <v>HOLD</v>
      </c>
      <c r="H1259" s="7">
        <f>F1258*E1259</f>
        <v>4.9996835643315012E-3</v>
      </c>
      <c r="I1259" s="12">
        <f>I1258*(1+E1259)</f>
        <v>1.7910111092313812</v>
      </c>
      <c r="J1259" s="12">
        <f>J1258*(1+H1259)</f>
        <v>1.9098847819696039</v>
      </c>
      <c r="K1259" s="7">
        <f>I1259/MAX(I$2:I1259)-1</f>
        <v>-3.0525030525030639E-2</v>
      </c>
      <c r="L1259" s="7">
        <f>J1259/MAX(J$2:J1259)-1</f>
        <v>-3.0525030525030639E-2</v>
      </c>
    </row>
    <row r="1260" spans="1:12" x14ac:dyDescent="0.25">
      <c r="A1260" s="1">
        <v>45594</v>
      </c>
      <c r="B1260" s="9">
        <v>315.62</v>
      </c>
      <c r="C1260" s="9">
        <f>AVERAGE(B1211:B1260)</f>
        <v>317.69660000000005</v>
      </c>
      <c r="D1260" s="9">
        <f>AVERAGE(B1061:B1260)</f>
        <v>304.56979999999982</v>
      </c>
      <c r="E1260" s="7">
        <f>IF(B1259=0,0,(B1260-B1259)/B1259)</f>
        <v>-6.2342569269521978E-3</v>
      </c>
      <c r="F1260">
        <f>IF(C1260&gt;D1260,1,0)</f>
        <v>1</v>
      </c>
      <c r="G1260" t="str">
        <f>IF(F1260&gt;F1259,"BUY",IF(F1260&lt;F1259,"SELL","HOLD"))</f>
        <v>HOLD</v>
      </c>
      <c r="H1260" s="7">
        <f>F1259*E1260</f>
        <v>-6.2342569269521978E-3</v>
      </c>
      <c r="I1260" s="12">
        <f>I1259*(1+E1260)</f>
        <v>1.7798454858174071</v>
      </c>
      <c r="J1260" s="12">
        <f>J1259*(1+H1260)</f>
        <v>1.8979780695379291</v>
      </c>
      <c r="K1260" s="7">
        <f>I1260/MAX(I$2:I1260)-1</f>
        <v>-3.6568986568986772E-2</v>
      </c>
      <c r="L1260" s="7">
        <f>J1260/MAX(J$2:J1260)-1</f>
        <v>-3.6568986568986772E-2</v>
      </c>
    </row>
    <row r="1261" spans="1:12" x14ac:dyDescent="0.25">
      <c r="A1261" s="1">
        <v>45595</v>
      </c>
      <c r="B1261" s="9">
        <v>315.69</v>
      </c>
      <c r="C1261" s="9">
        <f>AVERAGE(B1212:B1261)</f>
        <v>317.71800000000002</v>
      </c>
      <c r="D1261" s="9">
        <f>AVERAGE(B1062:B1261)</f>
        <v>304.78269999999981</v>
      </c>
      <c r="E1261" s="7">
        <f>IF(B1260=0,0,(B1261-B1260)/B1260)</f>
        <v>2.2178569165449966E-4</v>
      </c>
      <c r="F1261">
        <f>IF(C1261&gt;D1261,1,0)</f>
        <v>1</v>
      </c>
      <c r="G1261" t="str">
        <f>IF(F1261&gt;F1260,"BUY",IF(F1261&lt;F1260,"SELL","HOLD"))</f>
        <v>HOLD</v>
      </c>
      <c r="H1261" s="7">
        <f>F1260*E1261</f>
        <v>2.2178569165449966E-4</v>
      </c>
      <c r="I1261" s="12">
        <f>I1260*(1+E1261)</f>
        <v>1.780240230079517</v>
      </c>
      <c r="J1261" s="12">
        <f>J1260*(1+H1261)</f>
        <v>1.8983990139168265</v>
      </c>
      <c r="K1261" s="7">
        <f>I1261/MAX(I$2:I1261)-1</f>
        <v>-3.635531135531167E-2</v>
      </c>
      <c r="L1261" s="7">
        <f>J1261/MAX(J$2:J1261)-1</f>
        <v>-3.635531135531167E-2</v>
      </c>
    </row>
    <row r="1262" spans="1:12" x14ac:dyDescent="0.25">
      <c r="A1262" s="1">
        <v>45596</v>
      </c>
      <c r="B1262" s="9">
        <v>317.70999999999998</v>
      </c>
      <c r="C1262" s="9">
        <f>AVERAGE(B1213:B1262)</f>
        <v>317.8528</v>
      </c>
      <c r="D1262" s="9">
        <f>AVERAGE(B1063:B1262)</f>
        <v>304.99404999999985</v>
      </c>
      <c r="E1262" s="7">
        <f>IF(B1261=0,0,(B1262-B1261)/B1261)</f>
        <v>6.3986822515758558E-3</v>
      </c>
      <c r="F1262">
        <f>IF(C1262&gt;D1262,1,0)</f>
        <v>1</v>
      </c>
      <c r="G1262" t="str">
        <f>IF(F1262&gt;F1261,"BUY",IF(F1262&lt;F1261,"SELL","HOLD"))</f>
        <v>HOLD</v>
      </c>
      <c r="H1262" s="7">
        <f>F1261*E1262</f>
        <v>6.3986822515758558E-3</v>
      </c>
      <c r="I1262" s="12">
        <f>I1261*(1+E1262)</f>
        <v>1.7916314216432681</v>
      </c>
      <c r="J1262" s="12">
        <f>J1261*(1+H1262)</f>
        <v>1.9105462659935852</v>
      </c>
      <c r="K1262" s="7">
        <f>I1262/MAX(I$2:I1262)-1</f>
        <v>-3.0189255189255637E-2</v>
      </c>
      <c r="L1262" s="7">
        <f>J1262/MAX(J$2:J1262)-1</f>
        <v>-3.0189255189255526E-2</v>
      </c>
    </row>
    <row r="1263" spans="1:12" x14ac:dyDescent="0.25">
      <c r="A1263" s="1">
        <v>45597</v>
      </c>
      <c r="B1263" s="9">
        <v>318.20999999999998</v>
      </c>
      <c r="C1263" s="9">
        <f>AVERAGE(B1214:B1263)</f>
        <v>318.036</v>
      </c>
      <c r="D1263" s="9">
        <f>AVERAGE(B1064:B1263)</f>
        <v>305.24599999999987</v>
      </c>
      <c r="E1263" s="7">
        <f>IF(B1262=0,0,(B1263-B1262)/B1262)</f>
        <v>1.5737622360013849E-3</v>
      </c>
      <c r="F1263">
        <f>IF(C1263&gt;D1263,1,0)</f>
        <v>1</v>
      </c>
      <c r="G1263" t="str">
        <f>IF(F1263&gt;F1262,"BUY",IF(F1263&lt;F1262,"SELL","HOLD"))</f>
        <v>HOLD</v>
      </c>
      <c r="H1263" s="7">
        <f>F1262*E1263</f>
        <v>1.5737622360013849E-3</v>
      </c>
      <c r="I1263" s="12">
        <f>I1262*(1+E1263)</f>
        <v>1.7944510235154838</v>
      </c>
      <c r="J1263" s="12">
        <f>J1262*(1+H1263)</f>
        <v>1.9135530115571395</v>
      </c>
      <c r="K1263" s="7">
        <f>I1263/MAX(I$2:I1263)-1</f>
        <v>-2.8663003663004005E-2</v>
      </c>
      <c r="L1263" s="7">
        <f>J1263/MAX(J$2:J1263)-1</f>
        <v>-2.8663003663004005E-2</v>
      </c>
    </row>
    <row r="1264" spans="1:12" x14ac:dyDescent="0.25">
      <c r="A1264" s="1">
        <v>45600</v>
      </c>
      <c r="B1264" s="9">
        <v>320.17</v>
      </c>
      <c r="C1264" s="9">
        <f>AVERAGE(B1215:B1264)</f>
        <v>318.29759999999999</v>
      </c>
      <c r="D1264" s="9">
        <f>AVERAGE(B1065:B1264)</f>
        <v>305.49134999999984</v>
      </c>
      <c r="E1264" s="7">
        <f>IF(B1263=0,0,(B1264-B1263)/B1263)</f>
        <v>6.1594544483204059E-3</v>
      </c>
      <c r="F1264">
        <f>IF(C1264&gt;D1264,1,0)</f>
        <v>1</v>
      </c>
      <c r="G1264" t="str">
        <f>IF(F1264&gt;F1263,"BUY",IF(F1264&lt;F1263,"SELL","HOLD"))</f>
        <v>HOLD</v>
      </c>
      <c r="H1264" s="7">
        <f>F1263*E1264</f>
        <v>6.1594544483204059E-3</v>
      </c>
      <c r="I1264" s="12">
        <f>I1263*(1+E1264)</f>
        <v>1.8055038628545692</v>
      </c>
      <c r="J1264" s="12">
        <f>J1263*(1+H1264)</f>
        <v>1.9253394541662718</v>
      </c>
      <c r="K1264" s="7">
        <f>I1264/MAX(I$2:I1264)-1</f>
        <v>-2.2680097680098044E-2</v>
      </c>
      <c r="L1264" s="7">
        <f>J1264/MAX(J$2:J1264)-1</f>
        <v>-2.2680097680097933E-2</v>
      </c>
    </row>
    <row r="1265" spans="1:12" x14ac:dyDescent="0.25">
      <c r="A1265" s="1">
        <v>45601</v>
      </c>
      <c r="B1265" s="9">
        <v>317.48</v>
      </c>
      <c r="C1265" s="9">
        <f>AVERAGE(B1216:B1265)</f>
        <v>318.44559999999996</v>
      </c>
      <c r="D1265" s="9">
        <f>AVERAGE(B1066:B1265)</f>
        <v>305.74574999999982</v>
      </c>
      <c r="E1265" s="7">
        <f>IF(B1264=0,0,(B1265-B1264)/B1264)</f>
        <v>-8.4017865508948294E-3</v>
      </c>
      <c r="F1265">
        <f>IF(C1265&gt;D1265,1,0)</f>
        <v>1</v>
      </c>
      <c r="G1265" t="str">
        <f>IF(F1265&gt;F1264,"BUY",IF(F1265&lt;F1264,"SELL","HOLD"))</f>
        <v>HOLD</v>
      </c>
      <c r="H1265" s="7">
        <f>F1264*E1265</f>
        <v>-8.4017865508948294E-3</v>
      </c>
      <c r="I1265" s="12">
        <f>I1264*(1+E1265)</f>
        <v>1.7903344047820491</v>
      </c>
      <c r="J1265" s="12">
        <f>J1264*(1+H1265)</f>
        <v>1.9091631630343504</v>
      </c>
      <c r="K1265" s="7">
        <f>I1265/MAX(I$2:I1265)-1</f>
        <v>-3.0891330891331226E-2</v>
      </c>
      <c r="L1265" s="7">
        <f>J1265/MAX(J$2:J1265)-1</f>
        <v>-3.0891330891331226E-2</v>
      </c>
    </row>
    <row r="1266" spans="1:12" x14ac:dyDescent="0.25">
      <c r="A1266" s="1">
        <v>45602</v>
      </c>
      <c r="B1266" s="9">
        <v>318.27</v>
      </c>
      <c r="C1266" s="9">
        <f>AVERAGE(B1217:B1266)</f>
        <v>318.62279999999998</v>
      </c>
      <c r="D1266" s="9">
        <f>AVERAGE(B1067:B1266)</f>
        <v>306.00784999999979</v>
      </c>
      <c r="E1266" s="7">
        <f>IF(B1265=0,0,(B1266-B1265)/B1265)</f>
        <v>2.4883457225650862E-3</v>
      </c>
      <c r="F1266">
        <f>IF(C1266&gt;D1266,1,0)</f>
        <v>1</v>
      </c>
      <c r="G1266" t="str">
        <f>IF(F1266&gt;F1265,"BUY",IF(F1266&lt;F1265,"SELL","HOLD"))</f>
        <v>HOLD</v>
      </c>
      <c r="H1266" s="7">
        <f>F1265*E1266</f>
        <v>2.4883457225650862E-3</v>
      </c>
      <c r="I1266" s="12">
        <f>I1265*(1+E1266)</f>
        <v>1.7947893757401496</v>
      </c>
      <c r="J1266" s="12">
        <f>J1265*(1+H1266)</f>
        <v>1.9139138210247657</v>
      </c>
      <c r="K1266" s="7">
        <f>I1266/MAX(I$2:I1266)-1</f>
        <v>-2.8479853479853823E-2</v>
      </c>
      <c r="L1266" s="7">
        <f>J1266/MAX(J$2:J1266)-1</f>
        <v>-2.8479853479853934E-2</v>
      </c>
    </row>
    <row r="1267" spans="1:12" x14ac:dyDescent="0.25">
      <c r="A1267" s="1">
        <v>45603</v>
      </c>
      <c r="B1267" s="9">
        <v>314.02999999999997</v>
      </c>
      <c r="C1267" s="9">
        <f>AVERAGE(B1218:B1267)</f>
        <v>318.63299999999998</v>
      </c>
      <c r="D1267" s="9">
        <f>AVERAGE(B1068:B1267)</f>
        <v>306.26254999999981</v>
      </c>
      <c r="E1267" s="7">
        <f>IF(B1266=0,0,(B1267-B1266)/B1266)</f>
        <v>-1.3322022182423758E-2</v>
      </c>
      <c r="F1267">
        <f>IF(C1267&gt;D1267,1,0)</f>
        <v>1</v>
      </c>
      <c r="G1267" t="str">
        <f>IF(F1267&gt;F1266,"BUY",IF(F1267&lt;F1266,"SELL","HOLD"))</f>
        <v>HOLD</v>
      </c>
      <c r="H1267" s="7">
        <f>F1266*E1267</f>
        <v>-1.3322022182423758E-2</v>
      </c>
      <c r="I1267" s="12">
        <f>I1266*(1+E1267)</f>
        <v>1.770879151863761</v>
      </c>
      <c r="J1267" s="12">
        <f>J1266*(1+H1267)</f>
        <v>1.8884166186458264</v>
      </c>
      <c r="K1267" s="7">
        <f>I1267/MAX(I$2:I1267)-1</f>
        <v>-4.1422466422466719E-2</v>
      </c>
      <c r="L1267" s="7">
        <f>J1267/MAX(J$2:J1267)-1</f>
        <v>-4.142246642246683E-2</v>
      </c>
    </row>
    <row r="1268" spans="1:12" x14ac:dyDescent="0.25">
      <c r="A1268" s="1">
        <v>45604</v>
      </c>
      <c r="B1268" s="9">
        <v>313.93</v>
      </c>
      <c r="C1268" s="9">
        <f>AVERAGE(B1219:B1268)</f>
        <v>318.67860000000002</v>
      </c>
      <c r="D1268" s="9">
        <f>AVERAGE(B1069:B1268)</f>
        <v>306.53274999999979</v>
      </c>
      <c r="E1268" s="7">
        <f>IF(B1267=0,0,(B1268-B1267)/B1267)</f>
        <v>-3.1844091328843074E-4</v>
      </c>
      <c r="F1268">
        <f>IF(C1268&gt;D1268,1,0)</f>
        <v>1</v>
      </c>
      <c r="G1268" t="str">
        <f>IF(F1268&gt;F1267,"BUY",IF(F1268&lt;F1267,"SELL","HOLD"))</f>
        <v>HOLD</v>
      </c>
      <c r="H1268" s="7">
        <f>F1267*E1268</f>
        <v>-3.1844091328843074E-4</v>
      </c>
      <c r="I1268" s="12">
        <f>I1267*(1+E1268)</f>
        <v>1.770315231489318</v>
      </c>
      <c r="J1268" s="12">
        <f>J1267*(1+H1268)</f>
        <v>1.8878152695331156</v>
      </c>
      <c r="K1268" s="7">
        <f>I1268/MAX(I$2:I1268)-1</f>
        <v>-4.1727716727717024E-2</v>
      </c>
      <c r="L1268" s="7">
        <f>J1268/MAX(J$2:J1268)-1</f>
        <v>-4.1727716727717135E-2</v>
      </c>
    </row>
    <row r="1269" spans="1:12" x14ac:dyDescent="0.25">
      <c r="A1269" s="1">
        <v>45607</v>
      </c>
      <c r="B1269" s="9">
        <v>311.33999999999997</v>
      </c>
      <c r="C1269" s="9">
        <f>AVERAGE(B1220:B1269)</f>
        <v>318.65000000000003</v>
      </c>
      <c r="D1269" s="9">
        <f>AVERAGE(B1070:B1269)</f>
        <v>306.77384999999975</v>
      </c>
      <c r="E1269" s="7">
        <f>IF(B1268=0,0,(B1269-B1268)/B1268)</f>
        <v>-8.2502468703215103E-3</v>
      </c>
      <c r="F1269">
        <f>IF(C1269&gt;D1269,1,0)</f>
        <v>1</v>
      </c>
      <c r="G1269" t="str">
        <f>IF(F1269&gt;F1268,"BUY",IF(F1269&lt;F1268,"SELL","HOLD"))</f>
        <v>HOLD</v>
      </c>
      <c r="H1269" s="7">
        <f>F1268*E1269</f>
        <v>-8.2502468703215103E-3</v>
      </c>
      <c r="I1269" s="12">
        <f>I1268*(1+E1269)</f>
        <v>1.7557096937912409</v>
      </c>
      <c r="J1269" s="12">
        <f>J1268*(1+H1269)</f>
        <v>1.872240327513905</v>
      </c>
      <c r="K1269" s="7">
        <f>I1269/MAX(I$2:I1269)-1</f>
        <v>-4.9633699633699901E-2</v>
      </c>
      <c r="L1269" s="7">
        <f>J1269/MAX(J$2:J1269)-1</f>
        <v>-4.9633699633700123E-2</v>
      </c>
    </row>
    <row r="1270" spans="1:12" x14ac:dyDescent="0.25">
      <c r="A1270" s="1">
        <v>45608</v>
      </c>
      <c r="B1270" s="9">
        <v>309.3</v>
      </c>
      <c r="C1270" s="9">
        <f>AVERAGE(B1221:B1270)</f>
        <v>318.62760000000003</v>
      </c>
      <c r="D1270" s="9">
        <f>AVERAGE(B1071:B1270)</f>
        <v>307.0098499999998</v>
      </c>
      <c r="E1270" s="7">
        <f>IF(B1269=0,0,(B1270-B1269)/B1269)</f>
        <v>-6.5523222200808244E-3</v>
      </c>
      <c r="F1270">
        <f>IF(C1270&gt;D1270,1,0)</f>
        <v>1</v>
      </c>
      <c r="G1270" t="str">
        <f>IF(F1270&gt;F1269,"BUY",IF(F1270&lt;F1269,"SELL","HOLD"))</f>
        <v>HOLD</v>
      </c>
      <c r="H1270" s="7">
        <f>F1269*E1270</f>
        <v>-6.5523222200808244E-3</v>
      </c>
      <c r="I1270" s="12">
        <f>I1269*(1+E1270)</f>
        <v>1.7442057181526012</v>
      </c>
      <c r="J1270" s="12">
        <f>J1269*(1+H1270)</f>
        <v>1.8599728056146043</v>
      </c>
      <c r="K1270" s="7">
        <f>I1270/MAX(I$2:I1270)-1</f>
        <v>-5.5860805860806106E-2</v>
      </c>
      <c r="L1270" s="7">
        <f>J1270/MAX(J$2:J1270)-1</f>
        <v>-5.5860805860806217E-2</v>
      </c>
    </row>
    <row r="1271" spans="1:12" x14ac:dyDescent="0.25">
      <c r="A1271" s="1">
        <v>45609</v>
      </c>
      <c r="B1271" s="9">
        <v>313.38</v>
      </c>
      <c r="C1271" s="9">
        <f>AVERAGE(B1222:B1271)</f>
        <v>318.54880000000003</v>
      </c>
      <c r="D1271" s="9">
        <f>AVERAGE(B1072:B1271)</f>
        <v>307.26064999999977</v>
      </c>
      <c r="E1271" s="7">
        <f>IF(B1270=0,0,(B1271-B1270)/B1270)</f>
        <v>1.3191076624636224E-2</v>
      </c>
      <c r="F1271">
        <f>IF(C1271&gt;D1271,1,0)</f>
        <v>1</v>
      </c>
      <c r="G1271" t="str">
        <f>IF(F1271&gt;F1270,"BUY",IF(F1271&lt;F1270,"SELL","HOLD"))</f>
        <v>HOLD</v>
      </c>
      <c r="H1271" s="7">
        <f>F1270*E1271</f>
        <v>1.3191076624636224E-2</v>
      </c>
      <c r="I1271" s="12">
        <f>I1270*(1+E1271)</f>
        <v>1.7672136694298806</v>
      </c>
      <c r="J1271" s="12">
        <f>J1270*(1+H1271)</f>
        <v>1.8845078494132059</v>
      </c>
      <c r="K1271" s="7">
        <f>I1271/MAX(I$2:I1271)-1</f>
        <v>-4.3406593406593807E-2</v>
      </c>
      <c r="L1271" s="7">
        <f>J1271/MAX(J$2:J1271)-1</f>
        <v>-4.3406593406593919E-2</v>
      </c>
    </row>
    <row r="1272" spans="1:12" x14ac:dyDescent="0.25">
      <c r="A1272" s="1">
        <v>45610</v>
      </c>
      <c r="B1272" s="9">
        <v>317.04000000000002</v>
      </c>
      <c r="C1272" s="9">
        <f>AVERAGE(B1223:B1272)</f>
        <v>318.61340000000001</v>
      </c>
      <c r="D1272" s="9">
        <f>AVERAGE(B1073:B1272)</f>
        <v>307.52929999999975</v>
      </c>
      <c r="E1272" s="7">
        <f>IF(B1271=0,0,(B1272-B1271)/B1271)</f>
        <v>1.1679111621673448E-2</v>
      </c>
      <c r="F1272">
        <f>IF(C1272&gt;D1272,1,0)</f>
        <v>1</v>
      </c>
      <c r="G1272" t="str">
        <f>IF(F1272&gt;F1271,"BUY",IF(F1272&lt;F1271,"SELL","HOLD"))</f>
        <v>HOLD</v>
      </c>
      <c r="H1272" s="7">
        <f>F1271*E1272</f>
        <v>1.1679111621673448E-2</v>
      </c>
      <c r="I1272" s="12">
        <f>I1271*(1+E1272)</f>
        <v>1.7878531551344992</v>
      </c>
      <c r="J1272" s="12">
        <f>J1271*(1+H1272)</f>
        <v>1.9065172269384225</v>
      </c>
      <c r="K1272" s="7">
        <f>I1272/MAX(I$2:I1272)-1</f>
        <v>-3.2234432234432564E-2</v>
      </c>
      <c r="L1272" s="7">
        <f>J1272/MAX(J$2:J1272)-1</f>
        <v>-3.2234432234432675E-2</v>
      </c>
    </row>
    <row r="1273" spans="1:12" x14ac:dyDescent="0.25">
      <c r="A1273" s="1">
        <v>45611</v>
      </c>
      <c r="B1273" s="9">
        <v>319.23</v>
      </c>
      <c r="C1273" s="9">
        <f>AVERAGE(B1224:B1273)</f>
        <v>318.69740000000002</v>
      </c>
      <c r="D1273" s="9">
        <f>AVERAGE(B1074:B1273)</f>
        <v>307.80159999999978</v>
      </c>
      <c r="E1273" s="7">
        <f>IF(B1272=0,0,(B1273-B1272)/B1272)</f>
        <v>6.9076457229371611E-3</v>
      </c>
      <c r="F1273">
        <f>IF(C1273&gt;D1273,1,0)</f>
        <v>1</v>
      </c>
      <c r="G1273" t="str">
        <f>IF(F1273&gt;F1272,"BUY",IF(F1273&lt;F1272,"SELL","HOLD"))</f>
        <v>HOLD</v>
      </c>
      <c r="H1273" s="7">
        <f>F1272*E1273</f>
        <v>6.9076457229371611E-3</v>
      </c>
      <c r="I1273" s="12">
        <f>I1272*(1+E1273)</f>
        <v>1.8002030113348035</v>
      </c>
      <c r="J1273" s="12">
        <f>J1272*(1+H1273)</f>
        <v>1.9196867725067897</v>
      </c>
      <c r="K1273" s="7">
        <f>I1273/MAX(I$2:I1273)-1</f>
        <v>-2.5549450549451014E-2</v>
      </c>
      <c r="L1273" s="7">
        <f>J1273/MAX(J$2:J1273)-1</f>
        <v>-2.5549450549451014E-2</v>
      </c>
    </row>
    <row r="1274" spans="1:12" x14ac:dyDescent="0.25">
      <c r="A1274" s="1">
        <v>45614</v>
      </c>
      <c r="B1274" s="9">
        <v>316</v>
      </c>
      <c r="C1274" s="9">
        <f>AVERAGE(B1225:B1274)</f>
        <v>318.67180000000002</v>
      </c>
      <c r="D1274" s="9">
        <f>AVERAGE(B1075:B1274)</f>
        <v>308.05564999999979</v>
      </c>
      <c r="E1274" s="7">
        <f>IF(B1273=0,0,(B1274-B1273)/B1273)</f>
        <v>-1.0118096670112514E-2</v>
      </c>
      <c r="F1274">
        <f>IF(C1274&gt;D1274,1,0)</f>
        <v>1</v>
      </c>
      <c r="G1274" t="str">
        <f>IF(F1274&gt;F1273,"BUY",IF(F1274&lt;F1273,"SELL","HOLD"))</f>
        <v>HOLD</v>
      </c>
      <c r="H1274" s="7">
        <f>F1273*E1274</f>
        <v>-1.0118096670112514E-2</v>
      </c>
      <c r="I1274" s="12">
        <f>I1273*(1+E1274)</f>
        <v>1.7819883832402903</v>
      </c>
      <c r="J1274" s="12">
        <f>J1273*(1+H1274)</f>
        <v>1.9002631961662295</v>
      </c>
      <c r="K1274" s="7">
        <f>I1274/MAX(I$2:I1274)-1</f>
        <v>-3.5409035409035949E-2</v>
      </c>
      <c r="L1274" s="7">
        <f>J1274/MAX(J$2:J1274)-1</f>
        <v>-3.540903540903606E-2</v>
      </c>
    </row>
    <row r="1275" spans="1:12" x14ac:dyDescent="0.25">
      <c r="A1275" s="1">
        <v>45615</v>
      </c>
      <c r="B1275" s="9">
        <v>315.25</v>
      </c>
      <c r="C1275" s="9">
        <f>AVERAGE(B1226:B1275)</f>
        <v>318.59980000000002</v>
      </c>
      <c r="D1275" s="9">
        <f>AVERAGE(B1076:B1275)</f>
        <v>308.32189999999974</v>
      </c>
      <c r="E1275" s="7">
        <f>IF(B1274=0,0,(B1275-B1274)/B1274)</f>
        <v>-2.3734177215189874E-3</v>
      </c>
      <c r="F1275">
        <f>IF(C1275&gt;D1275,1,0)</f>
        <v>1</v>
      </c>
      <c r="G1275" t="str">
        <f>IF(F1275&gt;F1274,"BUY",IF(F1275&lt;F1274,"SELL","HOLD"))</f>
        <v>HOLD</v>
      </c>
      <c r="H1275" s="7">
        <f>F1274*E1275</f>
        <v>-2.3734177215189874E-3</v>
      </c>
      <c r="I1275" s="12">
        <f>I1274*(1+E1275)</f>
        <v>1.7777589804319669</v>
      </c>
      <c r="J1275" s="12">
        <f>J1274*(1+H1275)</f>
        <v>1.8957530778208982</v>
      </c>
      <c r="K1275" s="7">
        <f>I1275/MAX(I$2:I1275)-1</f>
        <v>-3.7698412698413231E-2</v>
      </c>
      <c r="L1275" s="7">
        <f>J1275/MAX(J$2:J1275)-1</f>
        <v>-3.7698412698413342E-2</v>
      </c>
    </row>
    <row r="1276" spans="1:12" x14ac:dyDescent="0.25">
      <c r="A1276" s="1">
        <v>45616</v>
      </c>
      <c r="B1276" s="9">
        <v>319.33</v>
      </c>
      <c r="C1276" s="9">
        <f>AVERAGE(B1227:B1276)</f>
        <v>318.61619999999999</v>
      </c>
      <c r="D1276" s="9">
        <f>AVERAGE(B1077:B1276)</f>
        <v>308.59444999999977</v>
      </c>
      <c r="E1276" s="7">
        <f>IF(B1275=0,0,(B1276-B1275)/B1275)</f>
        <v>1.2942109436954747E-2</v>
      </c>
      <c r="F1276">
        <f>IF(C1276&gt;D1276,1,0)</f>
        <v>1</v>
      </c>
      <c r="G1276" t="str">
        <f>IF(F1276&gt;F1275,"BUY",IF(F1276&lt;F1275,"SELL","HOLD"))</f>
        <v>HOLD</v>
      </c>
      <c r="H1276" s="7">
        <f>F1275*E1276</f>
        <v>1.2942109436954747E-2</v>
      </c>
      <c r="I1276" s="12">
        <f>I1275*(1+E1276)</f>
        <v>1.8007669317092467</v>
      </c>
      <c r="J1276" s="12">
        <f>J1275*(1+H1276)</f>
        <v>1.9202881216195002</v>
      </c>
      <c r="K1276" s="7">
        <f>I1276/MAX(I$2:I1276)-1</f>
        <v>-2.524420024420071E-2</v>
      </c>
      <c r="L1276" s="7">
        <f>J1276/MAX(J$2:J1276)-1</f>
        <v>-2.5244200244200821E-2</v>
      </c>
    </row>
    <row r="1277" spans="1:12" x14ac:dyDescent="0.25">
      <c r="A1277" s="1">
        <v>45617</v>
      </c>
      <c r="B1277" s="9">
        <v>320.02999999999997</v>
      </c>
      <c r="C1277" s="9">
        <f>AVERAGE(B1228:B1277)</f>
        <v>318.64980000000003</v>
      </c>
      <c r="D1277" s="9">
        <f>AVERAGE(B1078:B1277)</f>
        <v>308.87599999999975</v>
      </c>
      <c r="E1277" s="7">
        <f>IF(B1276=0,0,(B1277-B1276)/B1276)</f>
        <v>2.1920896877837617E-3</v>
      </c>
      <c r="F1277">
        <f>IF(C1277&gt;D1277,1,0)</f>
        <v>1</v>
      </c>
      <c r="G1277" t="str">
        <f>IF(F1277&gt;F1276,"BUY",IF(F1277&lt;F1276,"SELL","HOLD"))</f>
        <v>HOLD</v>
      </c>
      <c r="H1277" s="7">
        <f>F1276*E1277</f>
        <v>2.1920896877837617E-3</v>
      </c>
      <c r="I1277" s="12">
        <f>I1276*(1+E1277)</f>
        <v>1.8047143743303486</v>
      </c>
      <c r="J1277" s="12">
        <f>J1276*(1+H1277)</f>
        <v>1.9244975654084762</v>
      </c>
      <c r="K1277" s="7">
        <f>I1277/MAX(I$2:I1277)-1</f>
        <v>-2.310744810744858E-2</v>
      </c>
      <c r="L1277" s="7">
        <f>J1277/MAX(J$2:J1277)-1</f>
        <v>-2.3107448107448691E-2</v>
      </c>
    </row>
    <row r="1278" spans="1:12" x14ac:dyDescent="0.25">
      <c r="A1278" s="1">
        <v>45618</v>
      </c>
      <c r="B1278" s="9">
        <v>327.60000000000002</v>
      </c>
      <c r="C1278" s="9">
        <f>AVERAGE(B1229:B1278)</f>
        <v>318.827</v>
      </c>
      <c r="D1278" s="9">
        <f>AVERAGE(B1079:B1278)</f>
        <v>309.21484999999973</v>
      </c>
      <c r="E1278" s="7">
        <f>IF(B1277=0,0,(B1278-B1277)/B1277)</f>
        <v>2.3654032434459429E-2</v>
      </c>
      <c r="F1278">
        <f>IF(C1278&gt;D1278,1,0)</f>
        <v>1</v>
      </c>
      <c r="G1278" t="str">
        <f>IF(F1278&gt;F1277,"BUY",IF(F1278&lt;F1277,"SELL","HOLD"))</f>
        <v>HOLD</v>
      </c>
      <c r="H1278" s="7">
        <f>F1277*E1278</f>
        <v>2.3654032434459429E-2</v>
      </c>
      <c r="I1278" s="12">
        <f>I1277*(1+E1278)</f>
        <v>1.8474031466756937</v>
      </c>
      <c r="J1278" s="12">
        <f>J1277*(1+H1278)</f>
        <v>1.9700196932406864</v>
      </c>
      <c r="K1278" s="7">
        <f>I1278/MAX(I$2:I1278)-1</f>
        <v>0</v>
      </c>
      <c r="L1278" s="7">
        <f>J1278/MAX(J$2:J1278)-1</f>
        <v>0</v>
      </c>
    </row>
    <row r="1279" spans="1:12" x14ac:dyDescent="0.25">
      <c r="A1279" s="1">
        <v>45621</v>
      </c>
      <c r="B1279" s="9">
        <v>327.60000000000002</v>
      </c>
      <c r="C1279" s="9">
        <f>AVERAGE(B1230:B1279)</f>
        <v>319.00840000000005</v>
      </c>
      <c r="D1279" s="9">
        <f>AVERAGE(B1080:B1279)</f>
        <v>309.55824999999976</v>
      </c>
      <c r="E1279" s="7">
        <f>IF(B1278=0,0,(B1279-B1278)/B1278)</f>
        <v>0</v>
      </c>
      <c r="F1279">
        <f>IF(C1279&gt;D1279,1,0)</f>
        <v>1</v>
      </c>
      <c r="G1279" t="str">
        <f>IF(F1279&gt;F1278,"BUY",IF(F1279&lt;F1278,"SELL","HOLD"))</f>
        <v>HOLD</v>
      </c>
      <c r="H1279" s="7">
        <f>F1278*E1279</f>
        <v>0</v>
      </c>
      <c r="I1279" s="12">
        <f>I1278*(1+E1279)</f>
        <v>1.8474031466756937</v>
      </c>
      <c r="J1279" s="12">
        <f>J1278*(1+H1279)</f>
        <v>1.9700196932406864</v>
      </c>
      <c r="K1279" s="7">
        <f>I1279/MAX(I$2:I1279)-1</f>
        <v>0</v>
      </c>
      <c r="L1279" s="7">
        <f>J1279/MAX(J$2:J1279)-1</f>
        <v>0</v>
      </c>
    </row>
    <row r="1280" spans="1:12" x14ac:dyDescent="0.25">
      <c r="A1280" s="1">
        <v>45622</v>
      </c>
      <c r="B1280" s="9">
        <v>327.60000000000002</v>
      </c>
      <c r="C1280" s="9">
        <f>AVERAGE(B1231:B1280)</f>
        <v>319.12320000000005</v>
      </c>
      <c r="D1280" s="9">
        <f>AVERAGE(B1081:B1280)</f>
        <v>309.88119999999969</v>
      </c>
      <c r="E1280" s="7">
        <f>IF(B1279=0,0,(B1280-B1279)/B1279)</f>
        <v>0</v>
      </c>
      <c r="F1280">
        <f>IF(C1280&gt;D1280,1,0)</f>
        <v>1</v>
      </c>
      <c r="G1280" t="str">
        <f>IF(F1280&gt;F1279,"BUY",IF(F1280&lt;F1279,"SELL","HOLD"))</f>
        <v>HOLD</v>
      </c>
      <c r="H1280" s="7">
        <f>F1279*E1280</f>
        <v>0</v>
      </c>
      <c r="I1280" s="12">
        <f>I1279*(1+E1280)</f>
        <v>1.8474031466756937</v>
      </c>
      <c r="J1280" s="12">
        <f>J1279*(1+H1280)</f>
        <v>1.9700196932406864</v>
      </c>
      <c r="K1280" s="7">
        <f>I1280/MAX(I$2:I1280)-1</f>
        <v>0</v>
      </c>
      <c r="L1280" s="7">
        <f>J1280/MAX(J$2:J1280)-1</f>
        <v>0</v>
      </c>
    </row>
    <row r="1281" spans="1:12" x14ac:dyDescent="0.25">
      <c r="A1281" s="1">
        <v>45623</v>
      </c>
      <c r="B1281" s="9">
        <v>326.85000000000002</v>
      </c>
      <c r="C1281" s="9">
        <f>AVERAGE(B1232:B1281)</f>
        <v>319.10820000000007</v>
      </c>
      <c r="D1281" s="9">
        <f>AVERAGE(B1082:B1281)</f>
        <v>310.18814999999972</v>
      </c>
      <c r="E1281" s="7">
        <f>IF(B1280=0,0,(B1281-B1280)/B1280)</f>
        <v>-2.2893772893772891E-3</v>
      </c>
      <c r="F1281">
        <f>IF(C1281&gt;D1281,1,0)</f>
        <v>1</v>
      </c>
      <c r="G1281" t="str">
        <f>IF(F1281&gt;F1280,"BUY",IF(F1281&lt;F1280,"SELL","HOLD"))</f>
        <v>HOLD</v>
      </c>
      <c r="H1281" s="7">
        <f>F1280*E1281</f>
        <v>-2.2893772893772891E-3</v>
      </c>
      <c r="I1281" s="12">
        <f>I1280*(1+E1281)</f>
        <v>1.8431737438673703</v>
      </c>
      <c r="J1281" s="12">
        <f>J1280*(1+H1281)</f>
        <v>1.965509574895355</v>
      </c>
      <c r="K1281" s="7">
        <f>I1281/MAX(I$2:I1281)-1</f>
        <v>-2.2893772893776143E-3</v>
      </c>
      <c r="L1281" s="7">
        <f>J1281/MAX(J$2:J1281)-1</f>
        <v>-2.2893772893778364E-3</v>
      </c>
    </row>
    <row r="1282" spans="1:12" x14ac:dyDescent="0.25">
      <c r="A1282" s="1">
        <v>45624</v>
      </c>
      <c r="B1282" s="9">
        <v>327.55</v>
      </c>
      <c r="C1282" s="9">
        <f>AVERAGE(B1233:B1282)</f>
        <v>319.13840000000005</v>
      </c>
      <c r="D1282" s="9">
        <f>AVERAGE(B1083:B1282)</f>
        <v>310.50219999999973</v>
      </c>
      <c r="E1282" s="7">
        <f>IF(B1281=0,0,(B1282-B1281)/B1281)</f>
        <v>2.1416551935138093E-3</v>
      </c>
      <c r="F1282">
        <f>IF(C1282&gt;D1282,1,0)</f>
        <v>1</v>
      </c>
      <c r="G1282" t="str">
        <f>IF(F1282&gt;F1281,"BUY",IF(F1282&lt;F1281,"SELL","HOLD"))</f>
        <v>HOLD</v>
      </c>
      <c r="H1282" s="7">
        <f>F1281*E1282</f>
        <v>2.1416551935138093E-3</v>
      </c>
      <c r="I1282" s="12">
        <f>I1281*(1+E1282)</f>
        <v>1.8471211864884722</v>
      </c>
      <c r="J1282" s="12">
        <f>J1281*(1+H1282)</f>
        <v>1.969719018684331</v>
      </c>
      <c r="K1282" s="7">
        <f>I1282/MAX(I$2:I1282)-1</f>
        <v>-1.5262515262548515E-4</v>
      </c>
      <c r="L1282" s="7">
        <f>J1282/MAX(J$2:J1282)-1</f>
        <v>-1.5262515262559617E-4</v>
      </c>
    </row>
    <row r="1283" spans="1:12" x14ac:dyDescent="0.25">
      <c r="A1283" s="1">
        <v>45625</v>
      </c>
      <c r="B1283" s="9">
        <v>327.31</v>
      </c>
      <c r="C1283" s="9">
        <f>AVERAGE(B1234:B1283)</f>
        <v>319.24800000000005</v>
      </c>
      <c r="D1283" s="9">
        <f>AVERAGE(B1084:B1283)</f>
        <v>310.81854999999973</v>
      </c>
      <c r="E1283" s="7">
        <f>IF(B1282=0,0,(B1283-B1282)/B1282)</f>
        <v>-7.3271256296751359E-4</v>
      </c>
      <c r="F1283">
        <f>IF(C1283&gt;D1283,1,0)</f>
        <v>1</v>
      </c>
      <c r="G1283" t="str">
        <f>IF(F1283&gt;F1282,"BUY",IF(F1283&lt;F1282,"SELL","HOLD"))</f>
        <v>HOLD</v>
      </c>
      <c r="H1283" s="7">
        <f>F1282*E1283</f>
        <v>-7.3271256296751359E-4</v>
      </c>
      <c r="I1283" s="12">
        <f>I1282*(1+E1283)</f>
        <v>1.8457677775898087</v>
      </c>
      <c r="J1283" s="12">
        <f>J1282*(1+H1283)</f>
        <v>1.9682757808138249</v>
      </c>
      <c r="K1283" s="7">
        <f>I1283/MAX(I$2:I1283)-1</f>
        <v>-8.8522588522621515E-4</v>
      </c>
      <c r="L1283" s="7">
        <f>J1283/MAX(J$2:J1283)-1</f>
        <v>-8.8522588522632617E-4</v>
      </c>
    </row>
    <row r="1284" spans="1:12" x14ac:dyDescent="0.25">
      <c r="A1284" s="1">
        <v>45628</v>
      </c>
      <c r="B1284" s="9">
        <v>327.60000000000002</v>
      </c>
      <c r="C1284" s="9">
        <f>AVERAGE(B1235:B1284)</f>
        <v>319.36380000000003</v>
      </c>
      <c r="D1284" s="9">
        <f>AVERAGE(B1085:B1284)</f>
        <v>311.1395499999997</v>
      </c>
      <c r="E1284" s="7">
        <f>IF(B1283=0,0,(B1284-B1283)/B1283)</f>
        <v>8.8601020439345107E-4</v>
      </c>
      <c r="F1284">
        <f>IF(C1284&gt;D1284,1,0)</f>
        <v>1</v>
      </c>
      <c r="G1284" t="str">
        <f>IF(F1284&gt;F1283,"BUY",IF(F1284&lt;F1283,"SELL","HOLD"))</f>
        <v>HOLD</v>
      </c>
      <c r="H1284" s="7">
        <f>F1283*E1284</f>
        <v>8.8601020439345107E-4</v>
      </c>
      <c r="I1284" s="12">
        <f>I1283*(1+E1284)</f>
        <v>1.8474031466756939</v>
      </c>
      <c r="J1284" s="12">
        <f>J1283*(1+H1284)</f>
        <v>1.9700196932406866</v>
      </c>
      <c r="K1284" s="7">
        <f>I1284/MAX(I$2:I1284)-1</f>
        <v>0</v>
      </c>
      <c r="L1284" s="7">
        <f>J1284/MAX(J$2:J1284)-1</f>
        <v>0</v>
      </c>
    </row>
    <row r="1285" spans="1:12" x14ac:dyDescent="0.25">
      <c r="A1285" s="1">
        <v>45629</v>
      </c>
      <c r="B1285" s="9">
        <v>327.60000000000002</v>
      </c>
      <c r="C1285" s="9">
        <f>AVERAGE(B1236:B1285)</f>
        <v>319.36379999999997</v>
      </c>
      <c r="D1285" s="9">
        <f>AVERAGE(B1086:B1285)</f>
        <v>311.43214999999969</v>
      </c>
      <c r="E1285" s="7">
        <f>IF(B1284=0,0,(B1285-B1284)/B1284)</f>
        <v>0</v>
      </c>
      <c r="F1285">
        <f>IF(C1285&gt;D1285,1,0)</f>
        <v>1</v>
      </c>
      <c r="G1285" t="str">
        <f>IF(F1285&gt;F1284,"BUY",IF(F1285&lt;F1284,"SELL","HOLD"))</f>
        <v>HOLD</v>
      </c>
      <c r="H1285" s="7">
        <f>F1284*E1285</f>
        <v>0</v>
      </c>
      <c r="I1285" s="12">
        <f>I1284*(1+E1285)</f>
        <v>1.8474031466756939</v>
      </c>
      <c r="J1285" s="12">
        <f>J1284*(1+H1285)</f>
        <v>1.9700196932406866</v>
      </c>
      <c r="K1285" s="7">
        <f>I1285/MAX(I$2:I1285)-1</f>
        <v>0</v>
      </c>
      <c r="L1285" s="7">
        <f>J1285/MAX(J$2:J1285)-1</f>
        <v>0</v>
      </c>
    </row>
    <row r="1286" spans="1:12" x14ac:dyDescent="0.25">
      <c r="A1286" s="1">
        <v>45630</v>
      </c>
      <c r="B1286" s="9">
        <v>325.29000000000002</v>
      </c>
      <c r="C1286" s="9">
        <f>AVERAGE(B1237:B1286)</f>
        <v>319.36500000000001</v>
      </c>
      <c r="D1286" s="9">
        <f>AVERAGE(B1087:B1286)</f>
        <v>311.70699999999965</v>
      </c>
      <c r="E1286" s="7">
        <f>IF(B1285=0,0,(B1286-B1285)/B1285)</f>
        <v>-7.0512820512820575E-3</v>
      </c>
      <c r="F1286">
        <f>IF(C1286&gt;D1286,1,0)</f>
        <v>1</v>
      </c>
      <c r="G1286" t="str">
        <f>IF(F1286&gt;F1285,"BUY",IF(F1286&lt;F1285,"SELL","HOLD"))</f>
        <v>HOLD</v>
      </c>
      <c r="H1286" s="7">
        <f>F1285*E1286</f>
        <v>-7.0512820512820575E-3</v>
      </c>
      <c r="I1286" s="12">
        <f>I1285*(1+E1286)</f>
        <v>1.8343765860260577</v>
      </c>
      <c r="J1286" s="12">
        <f>J1285*(1+H1286)</f>
        <v>1.9561285287370664</v>
      </c>
      <c r="K1286" s="7">
        <f>I1286/MAX(I$2:I1286)-1</f>
        <v>-7.0512820512822483E-3</v>
      </c>
      <c r="L1286" s="7">
        <f>J1286/MAX(J$2:J1286)-1</f>
        <v>-7.0512820512823593E-3</v>
      </c>
    </row>
    <row r="1287" spans="1:12" x14ac:dyDescent="0.25">
      <c r="A1287" s="1">
        <v>45631</v>
      </c>
      <c r="B1287" s="9">
        <v>321.22000000000003</v>
      </c>
      <c r="C1287" s="9">
        <f>AVERAGE(B1238:B1287)</f>
        <v>319.23740000000004</v>
      </c>
      <c r="D1287" s="9">
        <f>AVERAGE(B1088:B1287)</f>
        <v>311.95459999999969</v>
      </c>
      <c r="E1287" s="7">
        <f>IF(B1286=0,0,(B1287-B1286)/B1286)</f>
        <v>-1.2511912447354646E-2</v>
      </c>
      <c r="F1287">
        <f>IF(C1287&gt;D1287,1,0)</f>
        <v>1</v>
      </c>
      <c r="G1287" t="str">
        <f>IF(F1287&gt;F1286,"BUY",IF(F1287&lt;F1286,"SELL","HOLD"))</f>
        <v>HOLD</v>
      </c>
      <c r="H1287" s="7">
        <f>F1286*E1287</f>
        <v>-1.2511912447354646E-2</v>
      </c>
      <c r="I1287" s="12">
        <f>I1286*(1+E1287)</f>
        <v>1.8114250267862224</v>
      </c>
      <c r="J1287" s="12">
        <f>J1286*(1+H1287)</f>
        <v>1.9316536198497356</v>
      </c>
      <c r="K1287" s="7">
        <f>I1287/MAX(I$2:I1287)-1</f>
        <v>-1.9474969474969628E-2</v>
      </c>
      <c r="L1287" s="7">
        <f>J1287/MAX(J$2:J1287)-1</f>
        <v>-1.9474969474969739E-2</v>
      </c>
    </row>
    <row r="1288" spans="1:12" x14ac:dyDescent="0.25">
      <c r="A1288" s="1">
        <v>45632</v>
      </c>
      <c r="B1288" s="9">
        <v>315.57</v>
      </c>
      <c r="C1288" s="9">
        <f>AVERAGE(B1239:B1288)</f>
        <v>318.99680000000006</v>
      </c>
      <c r="D1288" s="9">
        <f>AVERAGE(B1089:B1288)</f>
        <v>312.15884999999969</v>
      </c>
      <c r="E1288" s="7">
        <f>IF(B1287=0,0,(B1288-B1287)/B1287)</f>
        <v>-1.7589191208517631E-2</v>
      </c>
      <c r="F1288">
        <f>IF(C1288&gt;D1288,1,0)</f>
        <v>1</v>
      </c>
      <c r="G1288" t="str">
        <f>IF(F1288&gt;F1287,"BUY",IF(F1288&lt;F1287,"SELL","HOLD"))</f>
        <v>HOLD</v>
      </c>
      <c r="H1288" s="7">
        <f>F1287*E1288</f>
        <v>-1.7589191208517631E-2</v>
      </c>
      <c r="I1288" s="12">
        <f>I1287*(1+E1288)</f>
        <v>1.7795635256301854</v>
      </c>
      <c r="J1288" s="12">
        <f>J1287*(1+H1288)</f>
        <v>1.8976773949815733</v>
      </c>
      <c r="K1288" s="7">
        <f>I1288/MAX(I$2:I1288)-1</f>
        <v>-3.6721611721611924E-2</v>
      </c>
      <c r="L1288" s="7">
        <f>J1288/MAX(J$2:J1288)-1</f>
        <v>-3.6721611721612146E-2</v>
      </c>
    </row>
    <row r="1289" spans="1:12" x14ac:dyDescent="0.25">
      <c r="A1289" s="1">
        <v>45635</v>
      </c>
      <c r="B1289" s="9">
        <v>317.43</v>
      </c>
      <c r="C1289" s="9">
        <f>AVERAGE(B1240:B1289)</f>
        <v>318.82440000000003</v>
      </c>
      <c r="D1289" s="9">
        <f>AVERAGE(B1090:B1289)</f>
        <v>312.36799999999971</v>
      </c>
      <c r="E1289" s="7">
        <f>IF(B1288=0,0,(B1289-B1288)/B1288)</f>
        <v>5.8940963969959558E-3</v>
      </c>
      <c r="F1289">
        <f>IF(C1289&gt;D1289,1,0)</f>
        <v>1</v>
      </c>
      <c r="G1289" t="str">
        <f>IF(F1289&gt;F1288,"BUY",IF(F1289&lt;F1288,"SELL","HOLD"))</f>
        <v>HOLD</v>
      </c>
      <c r="H1289" s="7">
        <f>F1288*E1289</f>
        <v>5.8940963969959558E-3</v>
      </c>
      <c r="I1289" s="12">
        <f>I1288*(1+E1289)</f>
        <v>1.7900524445948278</v>
      </c>
      <c r="J1289" s="12">
        <f>J1288*(1+H1289)</f>
        <v>1.908862488477995</v>
      </c>
      <c r="K1289" s="7">
        <f>I1289/MAX(I$2:I1289)-1</f>
        <v>-3.1043956043956156E-2</v>
      </c>
      <c r="L1289" s="7">
        <f>J1289/MAX(J$2:J1289)-1</f>
        <v>-3.1043956043956378E-2</v>
      </c>
    </row>
    <row r="1290" spans="1:12" x14ac:dyDescent="0.25">
      <c r="A1290" s="1">
        <v>45636</v>
      </c>
      <c r="B1290" s="9">
        <v>314.18</v>
      </c>
      <c r="C1290" s="9">
        <f>AVERAGE(B1241:B1290)</f>
        <v>318.55600000000004</v>
      </c>
      <c r="D1290" s="9">
        <f>AVERAGE(B1091:B1290)</f>
        <v>312.56339999999972</v>
      </c>
      <c r="E1290" s="7">
        <f>IF(B1289=0,0,(B1290-B1289)/B1289)</f>
        <v>-1.0238477774627476E-2</v>
      </c>
      <c r="F1290">
        <f>IF(C1290&gt;D1290,1,0)</f>
        <v>1</v>
      </c>
      <c r="G1290" t="str">
        <f>IF(F1290&gt;F1289,"BUY",IF(F1290&lt;F1289,"SELL","HOLD"))</f>
        <v>HOLD</v>
      </c>
      <c r="H1290" s="7">
        <f>F1289*E1290</f>
        <v>-1.0238477774627476E-2</v>
      </c>
      <c r="I1290" s="12">
        <f>I1289*(1+E1290)</f>
        <v>1.7717250324254261</v>
      </c>
      <c r="J1290" s="12">
        <f>J1289*(1+H1290)</f>
        <v>1.8893186423148929</v>
      </c>
      <c r="K1290" s="7">
        <f>I1290/MAX(I$2:I1290)-1</f>
        <v>-4.0964590964591041E-2</v>
      </c>
      <c r="L1290" s="7">
        <f>J1290/MAX(J$2:J1290)-1</f>
        <v>-4.0964590964591263E-2</v>
      </c>
    </row>
    <row r="1291" spans="1:12" x14ac:dyDescent="0.25">
      <c r="A1291" s="1">
        <v>45637</v>
      </c>
      <c r="B1291" s="9">
        <v>307.67</v>
      </c>
      <c r="C1291" s="9">
        <f>AVERAGE(B1242:B1291)</f>
        <v>318.1574</v>
      </c>
      <c r="D1291" s="9">
        <f>AVERAGE(B1092:B1291)</f>
        <v>312.72784999999971</v>
      </c>
      <c r="E1291" s="7">
        <f>IF(B1290=0,0,(B1291-B1290)/B1290)</f>
        <v>-2.0720606022025561E-2</v>
      </c>
      <c r="F1291">
        <f>IF(C1291&gt;D1291,1,0)</f>
        <v>1</v>
      </c>
      <c r="G1291" t="str">
        <f>IF(F1291&gt;F1290,"BUY",IF(F1291&lt;F1290,"SELL","HOLD"))</f>
        <v>HOLD</v>
      </c>
      <c r="H1291" s="7">
        <f>F1290*E1291</f>
        <v>-2.0720606022025561E-2</v>
      </c>
      <c r="I1291" s="12">
        <f>I1290*(1+E1291)</f>
        <v>1.7350138160491784</v>
      </c>
      <c r="J1291" s="12">
        <f>J1290*(1+H1291)</f>
        <v>1.8501708150774179</v>
      </c>
      <c r="K1291" s="7">
        <f>I1291/MAX(I$2:I1291)-1</f>
        <v>-6.0836385836385953E-2</v>
      </c>
      <c r="L1291" s="7">
        <f>J1291/MAX(J$2:J1291)-1</f>
        <v>-6.0836385836386064E-2</v>
      </c>
    </row>
    <row r="1292" spans="1:12" x14ac:dyDescent="0.25">
      <c r="A1292" s="1">
        <v>45638</v>
      </c>
      <c r="B1292" s="9">
        <v>309.12</v>
      </c>
      <c r="C1292" s="9">
        <f>AVERAGE(B1243:B1292)</f>
        <v>317.80740000000003</v>
      </c>
      <c r="D1292" s="9">
        <f>AVERAGE(B1093:B1292)</f>
        <v>312.89944999999972</v>
      </c>
      <c r="E1292" s="7">
        <f>IF(B1291=0,0,(B1292-B1291)/B1291)</f>
        <v>4.7128416810218367E-3</v>
      </c>
      <c r="F1292">
        <f>IF(C1292&gt;D1292,1,0)</f>
        <v>1</v>
      </c>
      <c r="G1292" t="str">
        <f>IF(F1292&gt;F1291,"BUY",IF(F1292&lt;F1291,"SELL","HOLD"))</f>
        <v>HOLD</v>
      </c>
      <c r="H1292" s="7">
        <f>F1291*E1292</f>
        <v>4.7128416810218367E-3</v>
      </c>
      <c r="I1292" s="12">
        <f>I1291*(1+E1292)</f>
        <v>1.7431906614786037</v>
      </c>
      <c r="J1292" s="12">
        <f>J1291*(1+H1292)</f>
        <v>1.8588903772117249</v>
      </c>
      <c r="K1292" s="7">
        <f>I1292/MAX(I$2:I1292)-1</f>
        <v>-5.6410256410256543E-2</v>
      </c>
      <c r="L1292" s="7">
        <f>J1292/MAX(J$2:J1292)-1</f>
        <v>-5.6410256410256654E-2</v>
      </c>
    </row>
    <row r="1293" spans="1:12" x14ac:dyDescent="0.25">
      <c r="A1293" s="1">
        <v>45639</v>
      </c>
      <c r="B1293" s="9">
        <v>317.06</v>
      </c>
      <c r="C1293" s="9">
        <f>AVERAGE(B1244:B1293)</f>
        <v>317.62420000000003</v>
      </c>
      <c r="D1293" s="9">
        <f>AVERAGE(B1094:B1293)</f>
        <v>313.11014999999975</v>
      </c>
      <c r="E1293" s="7">
        <f>IF(B1292=0,0,(B1293-B1292)/B1292)</f>
        <v>2.5685817805383013E-2</v>
      </c>
      <c r="F1293">
        <f>IF(C1293&gt;D1293,1,0)</f>
        <v>1</v>
      </c>
      <c r="G1293" t="str">
        <f>IF(F1293&gt;F1292,"BUY",IF(F1293&lt;F1292,"SELL","HOLD"))</f>
        <v>HOLD</v>
      </c>
      <c r="H1293" s="7">
        <f>F1292*E1293</f>
        <v>2.5685817805383013E-2</v>
      </c>
      <c r="I1293" s="12">
        <f>I1292*(1+E1293)</f>
        <v>1.7879659392093881</v>
      </c>
      <c r="J1293" s="12">
        <f>J1292*(1+H1293)</f>
        <v>1.9066374967609647</v>
      </c>
      <c r="K1293" s="7">
        <f>I1293/MAX(I$2:I1293)-1</f>
        <v>-3.2173382173382392E-2</v>
      </c>
      <c r="L1293" s="7">
        <f>J1293/MAX(J$2:J1293)-1</f>
        <v>-3.2173382173382614E-2</v>
      </c>
    </row>
    <row r="1294" spans="1:12" x14ac:dyDescent="0.25">
      <c r="A1294" s="1">
        <v>45642</v>
      </c>
      <c r="B1294" s="9">
        <v>317.3</v>
      </c>
      <c r="C1294" s="9">
        <f>AVERAGE(B1245:B1294)</f>
        <v>317.47860000000003</v>
      </c>
      <c r="D1294" s="9">
        <f>AVERAGE(B1095:B1294)</f>
        <v>313.31094999999976</v>
      </c>
      <c r="E1294" s="7">
        <f>IF(B1293=0,0,(B1294-B1293)/B1293)</f>
        <v>7.5695451964930644E-4</v>
      </c>
      <c r="F1294">
        <f>IF(C1294&gt;D1294,1,0)</f>
        <v>1</v>
      </c>
      <c r="G1294" t="str">
        <f>IF(F1294&gt;F1293,"BUY",IF(F1294&lt;F1293,"SELL","HOLD"))</f>
        <v>HOLD</v>
      </c>
      <c r="H1294" s="7">
        <f>F1293*E1294</f>
        <v>7.5695451964930644E-4</v>
      </c>
      <c r="I1294" s="12">
        <f>I1293*(1+E1294)</f>
        <v>1.7893193481080516</v>
      </c>
      <c r="J1294" s="12">
        <f>J1293*(1+H1294)</f>
        <v>1.9080807346314708</v>
      </c>
      <c r="K1294" s="7">
        <f>I1294/MAX(I$2:I1294)-1</f>
        <v>-3.1440781440781662E-2</v>
      </c>
      <c r="L1294" s="7">
        <f>J1294/MAX(J$2:J1294)-1</f>
        <v>-3.1440781440781773E-2</v>
      </c>
    </row>
    <row r="1295" spans="1:12" x14ac:dyDescent="0.25">
      <c r="A1295" s="1">
        <v>45643</v>
      </c>
      <c r="B1295" s="9">
        <v>320.20999999999998</v>
      </c>
      <c r="C1295" s="9">
        <f>AVERAGE(B1246:B1295)</f>
        <v>317.452</v>
      </c>
      <c r="D1295" s="9">
        <f>AVERAGE(B1096:B1295)</f>
        <v>313.52444999999977</v>
      </c>
      <c r="E1295" s="7">
        <f>IF(B1294=0,0,(B1295-B1294)/B1294)</f>
        <v>9.1711314213676898E-3</v>
      </c>
      <c r="F1295">
        <f>IF(C1295&gt;D1295,1,0)</f>
        <v>1</v>
      </c>
      <c r="G1295" t="str">
        <f>IF(F1295&gt;F1294,"BUY",IF(F1295&lt;F1294,"SELL","HOLD"))</f>
        <v>HOLD</v>
      </c>
      <c r="H1295" s="7">
        <f>F1294*E1295</f>
        <v>9.1711314213676898E-3</v>
      </c>
      <c r="I1295" s="12">
        <f>I1294*(1+E1295)</f>
        <v>1.8057294310043464</v>
      </c>
      <c r="J1295" s="12">
        <f>J1294*(1+H1295)</f>
        <v>1.9255799938113556</v>
      </c>
      <c r="K1295" s="7">
        <f>I1295/MAX(I$2:I1295)-1</f>
        <v>-2.2557997557997922E-2</v>
      </c>
      <c r="L1295" s="7">
        <f>J1295/MAX(J$2:J1295)-1</f>
        <v>-2.2557997557998144E-2</v>
      </c>
    </row>
    <row r="1296" spans="1:12" x14ac:dyDescent="0.25">
      <c r="A1296" s="1">
        <v>45644</v>
      </c>
      <c r="B1296" s="9">
        <v>320.73</v>
      </c>
      <c r="C1296" s="9">
        <f>AVERAGE(B1247:B1296)</f>
        <v>317.47219999999999</v>
      </c>
      <c r="D1296" s="9">
        <f>AVERAGE(B1097:B1296)</f>
        <v>313.7292999999998</v>
      </c>
      <c r="E1296" s="7">
        <f>IF(B1295=0,0,(B1296-B1295)/B1295)</f>
        <v>1.6239342931202608E-3</v>
      </c>
      <c r="F1296">
        <f>IF(C1296&gt;D1296,1,0)</f>
        <v>1</v>
      </c>
      <c r="G1296" t="str">
        <f>IF(F1296&gt;F1295,"BUY",IF(F1296&lt;F1295,"SELL","HOLD"))</f>
        <v>HOLD</v>
      </c>
      <c r="H1296" s="7">
        <f>F1295*E1296</f>
        <v>1.6239342931202608E-3</v>
      </c>
      <c r="I1296" s="12">
        <f>I1295*(1+E1296)</f>
        <v>1.808661816951451</v>
      </c>
      <c r="J1296" s="12">
        <f>J1295*(1+H1296)</f>
        <v>1.9287070091974523</v>
      </c>
      <c r="K1296" s="7">
        <f>I1296/MAX(I$2:I1296)-1</f>
        <v>-2.0970695970696118E-2</v>
      </c>
      <c r="L1296" s="7">
        <f>J1296/MAX(J$2:J1296)-1</f>
        <v>-2.097069597069634E-2</v>
      </c>
    </row>
    <row r="1297" spans="1:12" x14ac:dyDescent="0.25">
      <c r="A1297" s="1">
        <v>45645</v>
      </c>
      <c r="B1297" s="9">
        <v>320.67</v>
      </c>
      <c r="C1297" s="9">
        <f>AVERAGE(B1248:B1297)</f>
        <v>317.56440000000003</v>
      </c>
      <c r="D1297" s="9">
        <f>AVERAGE(B1098:B1297)</f>
        <v>313.93384999999978</v>
      </c>
      <c r="E1297" s="7">
        <f>IF(B1296=0,0,(B1297-B1296)/B1296)</f>
        <v>-1.8707323917314337E-4</v>
      </c>
      <c r="F1297">
        <f>IF(C1297&gt;D1297,1,0)</f>
        <v>1</v>
      </c>
      <c r="G1297" t="str">
        <f>IF(F1297&gt;F1296,"BUY",IF(F1297&lt;F1296,"SELL","HOLD"))</f>
        <v>HOLD</v>
      </c>
      <c r="H1297" s="7">
        <f>F1296*E1297</f>
        <v>-1.8707323917314337E-4</v>
      </c>
      <c r="I1297" s="12">
        <f>I1296*(1+E1297)</f>
        <v>1.8083234647267852</v>
      </c>
      <c r="J1297" s="12">
        <f>J1296*(1+H1297)</f>
        <v>1.9283461997298259</v>
      </c>
      <c r="K1297" s="7">
        <f>I1297/MAX(I$2:I1297)-1</f>
        <v>-2.1153846153846301E-2</v>
      </c>
      <c r="L1297" s="7">
        <f>J1297/MAX(J$2:J1297)-1</f>
        <v>-2.1153846153846523E-2</v>
      </c>
    </row>
    <row r="1298" spans="1:12" x14ac:dyDescent="0.25">
      <c r="A1298" s="1">
        <v>45646</v>
      </c>
      <c r="B1298" s="9">
        <v>323.88</v>
      </c>
      <c r="C1298" s="9">
        <f>AVERAGE(B1249:B1298)</f>
        <v>317.71359999999999</v>
      </c>
      <c r="D1298" s="9">
        <f>AVERAGE(B1099:B1298)</f>
        <v>314.15224999999981</v>
      </c>
      <c r="E1298" s="7">
        <f>IF(B1297=0,0,(B1298-B1297)/B1297)</f>
        <v>1.0010290953316429E-2</v>
      </c>
      <c r="F1298">
        <f>IF(C1298&gt;D1298,1,0)</f>
        <v>1</v>
      </c>
      <c r="G1298" t="str">
        <f>IF(F1298&gt;F1297,"BUY",IF(F1298&lt;F1297,"SELL","HOLD"))</f>
        <v>HOLD</v>
      </c>
      <c r="H1298" s="7">
        <f>F1297*E1298</f>
        <v>1.0010290953316429E-2</v>
      </c>
      <c r="I1298" s="12">
        <f>I1297*(1+E1298)</f>
        <v>1.8264253087464095</v>
      </c>
      <c r="J1298" s="12">
        <f>J1297*(1+H1298)</f>
        <v>1.9476495062478434</v>
      </c>
      <c r="K1298" s="7">
        <f>I1298/MAX(I$2:I1298)-1</f>
        <v>-1.1355311355311537E-2</v>
      </c>
      <c r="L1298" s="7">
        <f>J1298/MAX(J$2:J1298)-1</f>
        <v>-1.135531135531187E-2</v>
      </c>
    </row>
    <row r="1299" spans="1:12" x14ac:dyDescent="0.25">
      <c r="A1299" s="1">
        <v>45649</v>
      </c>
      <c r="B1299" s="9">
        <v>323.19</v>
      </c>
      <c r="C1299" s="9">
        <f>AVERAGE(B1250:B1299)</f>
        <v>317.89279999999997</v>
      </c>
      <c r="D1299" s="9">
        <f>AVERAGE(B1100:B1299)</f>
        <v>314.39409999999975</v>
      </c>
      <c r="E1299" s="7">
        <f>IF(B1298=0,0,(B1299-B1298)/B1298)</f>
        <v>-2.1304186735828013E-3</v>
      </c>
      <c r="F1299">
        <f>IF(C1299&gt;D1299,1,0)</f>
        <v>1</v>
      </c>
      <c r="G1299" t="str">
        <f>IF(F1299&gt;F1298,"BUY",IF(F1299&lt;F1298,"SELL","HOLD"))</f>
        <v>HOLD</v>
      </c>
      <c r="H1299" s="7">
        <f>F1298*E1299</f>
        <v>-2.1304186735828013E-3</v>
      </c>
      <c r="I1299" s="12">
        <f>I1298*(1+E1299)</f>
        <v>1.8225342581627519</v>
      </c>
      <c r="J1299" s="12">
        <f>J1298*(1+H1299)</f>
        <v>1.9435001973701387</v>
      </c>
      <c r="K1299" s="7">
        <f>I1299/MAX(I$2:I1299)-1</f>
        <v>-1.3461538461538636E-2</v>
      </c>
      <c r="L1299" s="7">
        <f>J1299/MAX(J$2:J1299)-1</f>
        <v>-1.3461538461538858E-2</v>
      </c>
    </row>
    <row r="1300" spans="1:12" x14ac:dyDescent="0.25">
      <c r="A1300" s="1">
        <v>45650</v>
      </c>
      <c r="B1300" s="9">
        <v>324.31</v>
      </c>
      <c r="C1300" s="9">
        <f>AVERAGE(B1251:B1300)</f>
        <v>318.07439999999997</v>
      </c>
      <c r="D1300" s="9">
        <f>AVERAGE(B1101:B1300)</f>
        <v>314.6278499999998</v>
      </c>
      <c r="E1300" s="7">
        <f>IF(B1299=0,0,(B1300-B1299)/B1299)</f>
        <v>3.4654537578514329E-3</v>
      </c>
      <c r="F1300">
        <f>IF(C1300&gt;D1300,1,0)</f>
        <v>1</v>
      </c>
      <c r="G1300" t="str">
        <f>IF(F1300&gt;F1299,"BUY",IF(F1300&lt;F1299,"SELL","HOLD"))</f>
        <v>HOLD</v>
      </c>
      <c r="H1300" s="7">
        <f>F1299*E1300</f>
        <v>3.4654537578514329E-3</v>
      </c>
      <c r="I1300" s="12">
        <f>I1299*(1+E1300)</f>
        <v>1.8288501663565149</v>
      </c>
      <c r="J1300" s="12">
        <f>J1299*(1+H1300)</f>
        <v>1.9502353074324998</v>
      </c>
      <c r="K1300" s="7">
        <f>I1300/MAX(I$2:I1300)-1</f>
        <v>-1.004273504273534E-2</v>
      </c>
      <c r="L1300" s="7">
        <f>J1300/MAX(J$2:J1300)-1</f>
        <v>-1.0042735042735562E-2</v>
      </c>
    </row>
    <row r="1301" spans="1:12" x14ac:dyDescent="0.25">
      <c r="A1301" s="1">
        <v>45651</v>
      </c>
      <c r="B1301" s="9">
        <v>325.62</v>
      </c>
      <c r="C1301" s="9">
        <f>AVERAGE(B1252:B1301)</f>
        <v>318.37560000000002</v>
      </c>
      <c r="D1301" s="9">
        <f>AVERAGE(B1102:B1301)</f>
        <v>314.8621999999998</v>
      </c>
      <c r="E1301" s="7">
        <f>IF(B1300=0,0,(B1301-B1300)/B1300)</f>
        <v>4.0393450710739798E-3</v>
      </c>
      <c r="F1301">
        <f>IF(C1301&gt;D1301,1,0)</f>
        <v>1</v>
      </c>
      <c r="G1301" t="str">
        <f>IF(F1301&gt;F1300,"BUY",IF(F1301&lt;F1300,"SELL","HOLD"))</f>
        <v>HOLD</v>
      </c>
      <c r="H1301" s="7">
        <f>F1300*E1301</f>
        <v>4.0393450710739798E-3</v>
      </c>
      <c r="I1301" s="12">
        <f>I1300*(1+E1301)</f>
        <v>1.8362375232617201</v>
      </c>
      <c r="J1301" s="12">
        <f>J1300*(1+H1301)</f>
        <v>1.9581129808090119</v>
      </c>
      <c r="K1301" s="7">
        <f>I1301/MAX(I$2:I1301)-1</f>
        <v>-6.0439560439562445E-3</v>
      </c>
      <c r="L1301" s="7">
        <f>J1301/MAX(J$2:J1301)-1</f>
        <v>-6.0439560439564666E-3</v>
      </c>
    </row>
    <row r="1302" spans="1:12" x14ac:dyDescent="0.25">
      <c r="A1302" s="1">
        <v>45652</v>
      </c>
      <c r="B1302" s="9">
        <v>323.7</v>
      </c>
      <c r="C1302" s="9">
        <f>AVERAGE(B1253:B1302)</f>
        <v>318.61279999999999</v>
      </c>
      <c r="D1302" s="9">
        <f>AVERAGE(B1103:B1302)</f>
        <v>315.07189999999974</v>
      </c>
      <c r="E1302" s="7">
        <f>IF(B1301=0,0,(B1302-B1301)/B1301)</f>
        <v>-5.8964437073890296E-3</v>
      </c>
      <c r="F1302">
        <f>IF(C1302&gt;D1302,1,0)</f>
        <v>1</v>
      </c>
      <c r="G1302" t="str">
        <f>IF(F1302&gt;F1301,"BUY",IF(F1302&lt;F1301,"SELL","HOLD"))</f>
        <v>HOLD</v>
      </c>
      <c r="H1302" s="7">
        <f>F1301*E1302</f>
        <v>-5.8964437073890296E-3</v>
      </c>
      <c r="I1302" s="12">
        <f>I1301*(1+E1302)</f>
        <v>1.8254102520724118</v>
      </c>
      <c r="J1302" s="12">
        <f>J1301*(1+H1302)</f>
        <v>1.9465670778449637</v>
      </c>
      <c r="K1302" s="7">
        <f>I1302/MAX(I$2:I1302)-1</f>
        <v>-1.1904761904762196E-2</v>
      </c>
      <c r="L1302" s="7">
        <f>J1302/MAX(J$2:J1302)-1</f>
        <v>-1.1904761904762418E-2</v>
      </c>
    </row>
    <row r="1303" spans="1:12" x14ac:dyDescent="0.25">
      <c r="A1303" s="1">
        <v>45653</v>
      </c>
      <c r="B1303" s="9">
        <v>327.18</v>
      </c>
      <c r="C1303" s="9">
        <f>AVERAGE(B1254:B1303)</f>
        <v>318.86240000000004</v>
      </c>
      <c r="D1303" s="9">
        <f>AVERAGE(B1104:B1303)</f>
        <v>315.33869999999979</v>
      </c>
      <c r="E1303" s="7">
        <f>IF(B1302=0,0,(B1303-B1302)/B1302)</f>
        <v>1.0750695088044541E-2</v>
      </c>
      <c r="F1303">
        <f>IF(C1303&gt;D1303,1,0)</f>
        <v>1</v>
      </c>
      <c r="G1303" t="str">
        <f>IF(F1303&gt;F1302,"BUY",IF(F1303&lt;F1302,"SELL","HOLD"))</f>
        <v>HOLD</v>
      </c>
      <c r="H1303" s="7">
        <f>F1302*E1303</f>
        <v>1.0750695088044541E-2</v>
      </c>
      <c r="I1303" s="12">
        <f>I1302*(1+E1303)</f>
        <v>1.8450346811030327</v>
      </c>
      <c r="J1303" s="12">
        <f>J1302*(1+H1303)</f>
        <v>1.9674940269673007</v>
      </c>
      <c r="K1303" s="7">
        <f>I1303/MAX(I$2:I1303)-1</f>
        <v>-1.2820512820516106E-3</v>
      </c>
      <c r="L1303" s="7">
        <f>J1303/MAX(J$2:J1303)-1</f>
        <v>-1.2820512820518326E-3</v>
      </c>
    </row>
    <row r="1304" spans="1:12" x14ac:dyDescent="0.25">
      <c r="A1304" s="1">
        <v>45656</v>
      </c>
      <c r="B1304" s="9">
        <v>326.86</v>
      </c>
      <c r="C1304" s="9">
        <f>AVERAGE(B1255:B1304)</f>
        <v>319.22620000000001</v>
      </c>
      <c r="D1304" s="9">
        <f>AVERAGE(B1105:B1304)</f>
        <v>315.57419999999979</v>
      </c>
      <c r="E1304" s="7">
        <f>IF(B1303=0,0,(B1304-B1303)/B1303)</f>
        <v>-9.780548933308673E-4</v>
      </c>
      <c r="F1304">
        <f>IF(C1304&gt;D1304,1,0)</f>
        <v>1</v>
      </c>
      <c r="G1304" t="str">
        <f>IF(F1304&gt;F1303,"BUY",IF(F1304&lt;F1303,"SELL","HOLD"))</f>
        <v>HOLD</v>
      </c>
      <c r="H1304" s="7">
        <f>F1303*E1304</f>
        <v>-9.780548933308673E-4</v>
      </c>
      <c r="I1304" s="12">
        <f>I1303*(1+E1304)</f>
        <v>1.8432301359048147</v>
      </c>
      <c r="J1304" s="12">
        <f>J1303*(1+H1304)</f>
        <v>1.965569709806626</v>
      </c>
      <c r="K1304" s="7">
        <f>I1304/MAX(I$2:I1304)-1</f>
        <v>-2.2588522588525839E-3</v>
      </c>
      <c r="L1304" s="7">
        <f>J1304/MAX(J$2:J1304)-1</f>
        <v>-2.2588522588528059E-3</v>
      </c>
    </row>
    <row r="1305" spans="1:12" x14ac:dyDescent="0.25">
      <c r="A1305" s="1">
        <v>45657</v>
      </c>
      <c r="B1305" s="9">
        <v>324.64999999999998</v>
      </c>
      <c r="C1305" s="9">
        <f>AVERAGE(B1256:B1305)</f>
        <v>319.51780000000002</v>
      </c>
      <c r="D1305" s="9">
        <f>AVERAGE(B1106:B1305)</f>
        <v>315.7994999999998</v>
      </c>
      <c r="E1305" s="7">
        <f>IF(B1304=0,0,(B1305-B1304)/B1304)</f>
        <v>-6.7613045340513865E-3</v>
      </c>
      <c r="F1305">
        <f>IF(C1305&gt;D1305,1,0)</f>
        <v>1</v>
      </c>
      <c r="G1305" t="str">
        <f>IF(F1305&gt;F1304,"BUY",IF(F1305&lt;F1304,"SELL","HOLD"))</f>
        <v>HOLD</v>
      </c>
      <c r="H1305" s="7">
        <f>F1304*E1305</f>
        <v>-6.7613045340513865E-3</v>
      </c>
      <c r="I1305" s="12">
        <f>I1304*(1+E1305)</f>
        <v>1.8307674956296212</v>
      </c>
      <c r="J1305" s="12">
        <f>J1304*(1+H1305)</f>
        <v>1.9522798944157163</v>
      </c>
      <c r="K1305" s="7">
        <f>I1305/MAX(I$2:I1305)-1</f>
        <v>-9.004884004884528E-3</v>
      </c>
      <c r="L1305" s="7">
        <f>J1305/MAX(J$2:J1305)-1</f>
        <v>-9.00488400488475E-3</v>
      </c>
    </row>
    <row r="1306" spans="1:12" x14ac:dyDescent="0.25">
      <c r="A1306" s="1">
        <v>45658</v>
      </c>
      <c r="B1306" s="9">
        <v>326.66000000000003</v>
      </c>
      <c r="C1306" s="9">
        <f>AVERAGE(B1257:B1306)</f>
        <v>319.76840000000004</v>
      </c>
      <c r="D1306" s="9">
        <f>AVERAGE(B1107:B1306)</f>
        <v>316.0182499999998</v>
      </c>
      <c r="E1306" s="7">
        <f>IF(B1305=0,0,(B1306-B1305)/B1305)</f>
        <v>6.1912829200679127E-3</v>
      </c>
      <c r="F1306">
        <f>IF(C1306&gt;D1306,1,0)</f>
        <v>1</v>
      </c>
      <c r="G1306" t="str">
        <f>IF(F1306&gt;F1305,"BUY",IF(F1306&lt;F1305,"SELL","HOLD"))</f>
        <v>HOLD</v>
      </c>
      <c r="H1306" s="7">
        <f>F1305*E1306</f>
        <v>6.1912829200679127E-3</v>
      </c>
      <c r="I1306" s="12">
        <f>I1305*(1+E1306)</f>
        <v>1.8421022951559283</v>
      </c>
      <c r="J1306" s="12">
        <f>J1305*(1+H1306)</f>
        <v>1.9643670115812042</v>
      </c>
      <c r="K1306" s="7">
        <f>I1306/MAX(I$2:I1306)-1</f>
        <v>-2.8693528693531922E-3</v>
      </c>
      <c r="L1306" s="7">
        <f>J1306/MAX(J$2:J1306)-1</f>
        <v>-2.8693528693535253E-3</v>
      </c>
    </row>
    <row r="1307" spans="1:12" x14ac:dyDescent="0.25">
      <c r="A1307" s="1">
        <v>45659</v>
      </c>
      <c r="B1307" s="9">
        <v>323.99</v>
      </c>
      <c r="C1307" s="9">
        <f>AVERAGE(B1258:B1307)</f>
        <v>320.03660000000002</v>
      </c>
      <c r="D1307" s="9">
        <f>AVERAGE(B1108:B1307)</f>
        <v>316.23724999999979</v>
      </c>
      <c r="E1307" s="7">
        <f>IF(B1306=0,0,(B1307-B1306)/B1306)</f>
        <v>-8.1736361966571226E-3</v>
      </c>
      <c r="F1307">
        <f>IF(C1307&gt;D1307,1,0)</f>
        <v>1</v>
      </c>
      <c r="G1307" t="str">
        <f>IF(F1307&gt;F1306,"BUY",IF(F1307&lt;F1306,"SELL","HOLD"))</f>
        <v>HOLD</v>
      </c>
      <c r="H1307" s="7">
        <f>F1306*E1307</f>
        <v>-8.1736361966571226E-3</v>
      </c>
      <c r="I1307" s="12">
        <f>I1306*(1+E1307)</f>
        <v>1.8270456211582966</v>
      </c>
      <c r="J1307" s="12">
        <f>J1306*(1+H1307)</f>
        <v>1.948310990271825</v>
      </c>
      <c r="K1307" s="7">
        <f>I1307/MAX(I$2:I1307)-1</f>
        <v>-1.1019536019536424E-2</v>
      </c>
      <c r="L1307" s="7">
        <f>J1307/MAX(J$2:J1307)-1</f>
        <v>-1.1019536019536647E-2</v>
      </c>
    </row>
    <row r="1308" spans="1:12" x14ac:dyDescent="0.25">
      <c r="A1308" s="1">
        <v>45660</v>
      </c>
      <c r="B1308" s="9">
        <v>324.33</v>
      </c>
      <c r="C1308" s="9">
        <f>AVERAGE(B1259:B1308)</f>
        <v>320.20280000000002</v>
      </c>
      <c r="D1308" s="9">
        <f>AVERAGE(B1109:B1308)</f>
        <v>316.44819999999976</v>
      </c>
      <c r="E1308" s="7">
        <f>IF(B1307=0,0,(B1308-B1307)/B1307)</f>
        <v>1.0494151054044106E-3</v>
      </c>
      <c r="F1308">
        <f>IF(C1308&gt;D1308,1,0)</f>
        <v>1</v>
      </c>
      <c r="G1308" t="str">
        <f>IF(F1308&gt;F1307,"BUY",IF(F1308&lt;F1307,"SELL","HOLD"))</f>
        <v>HOLD</v>
      </c>
      <c r="H1308" s="7">
        <f>F1307*E1308</f>
        <v>1.0494151054044106E-3</v>
      </c>
      <c r="I1308" s="12">
        <f>I1307*(1+E1308)</f>
        <v>1.8289629504314029</v>
      </c>
      <c r="J1308" s="12">
        <f>J1307*(1+H1308)</f>
        <v>1.9503555772550416</v>
      </c>
      <c r="K1308" s="7">
        <f>I1308/MAX(I$2:I1308)-1</f>
        <v>-9.9816849816856124E-3</v>
      </c>
      <c r="L1308" s="7">
        <f>J1308/MAX(J$2:J1308)-1</f>
        <v>-9.9816849816857234E-3</v>
      </c>
    </row>
    <row r="1309" spans="1:12" x14ac:dyDescent="0.25">
      <c r="A1309" s="1">
        <v>45663</v>
      </c>
      <c r="B1309" s="9">
        <v>324.57</v>
      </c>
      <c r="C1309" s="9">
        <f>AVERAGE(B1260:B1309)</f>
        <v>320.34220000000005</v>
      </c>
      <c r="D1309" s="9">
        <f>AVERAGE(B1110:B1309)</f>
        <v>316.67409999999984</v>
      </c>
      <c r="E1309" s="7">
        <f>IF(B1308=0,0,(B1309-B1308)/B1308)</f>
        <v>7.3998705022664912E-4</v>
      </c>
      <c r="F1309">
        <f>IF(C1309&gt;D1309,1,0)</f>
        <v>1</v>
      </c>
      <c r="G1309" t="str">
        <f>IF(F1309&gt;F1308,"BUY",IF(F1309&lt;F1308,"SELL","HOLD"))</f>
        <v>HOLD</v>
      </c>
      <c r="H1309" s="7">
        <f>F1308*E1309</f>
        <v>7.3998705022664912E-4</v>
      </c>
      <c r="I1309" s="12">
        <f>I1308*(1+E1309)</f>
        <v>1.8303163593300666</v>
      </c>
      <c r="J1309" s="12">
        <f>J1308*(1+H1309)</f>
        <v>1.9517988151255479</v>
      </c>
      <c r="K1309" s="7">
        <f>I1309/MAX(I$2:I1309)-1</f>
        <v>-9.2490842490847713E-3</v>
      </c>
      <c r="L1309" s="7">
        <f>J1309/MAX(J$2:J1309)-1</f>
        <v>-9.2490842490848824E-3</v>
      </c>
    </row>
    <row r="1310" spans="1:12" x14ac:dyDescent="0.25">
      <c r="A1310" s="1">
        <v>45664</v>
      </c>
      <c r="B1310" s="9">
        <v>328.35</v>
      </c>
      <c r="C1310" s="9">
        <f>AVERAGE(B1261:B1310)</f>
        <v>320.59680000000003</v>
      </c>
      <c r="D1310" s="9">
        <f>AVERAGE(B1111:B1310)</f>
        <v>316.92649999999981</v>
      </c>
      <c r="E1310" s="7">
        <f>IF(B1309=0,0,(B1310-B1309)/B1309)</f>
        <v>1.1646178020149828E-2</v>
      </c>
      <c r="F1310">
        <f>IF(C1310&gt;D1310,1,0)</f>
        <v>1</v>
      </c>
      <c r="G1310" t="str">
        <f>IF(F1310&gt;F1309,"BUY",IF(F1310&lt;F1309,"SELL","HOLD"))</f>
        <v>HOLD</v>
      </c>
      <c r="H1310" s="7">
        <f>F1309*E1310</f>
        <v>1.1646178020149828E-2</v>
      </c>
      <c r="I1310" s="12">
        <f>I1309*(1+E1310)</f>
        <v>1.8516325494840171</v>
      </c>
      <c r="J1310" s="12">
        <f>J1309*(1+H1310)</f>
        <v>1.9745298115860175</v>
      </c>
      <c r="K1310" s="7">
        <f>I1310/MAX(I$2:I1310)-1</f>
        <v>0</v>
      </c>
      <c r="L1310" s="7">
        <f>J1310/MAX(J$2:J1310)-1</f>
        <v>0</v>
      </c>
    </row>
    <row r="1311" spans="1:12" x14ac:dyDescent="0.25">
      <c r="A1311" s="1">
        <v>45665</v>
      </c>
      <c r="B1311" s="9">
        <v>330.17</v>
      </c>
      <c r="C1311" s="9">
        <f>AVERAGE(B1262:B1311)</f>
        <v>320.88640000000004</v>
      </c>
      <c r="D1311" s="9">
        <f>AVERAGE(B1112:B1311)</f>
        <v>317.16024999999979</v>
      </c>
      <c r="E1311" s="7">
        <f>IF(B1310=0,0,(B1311-B1310)/B1310)</f>
        <v>5.5428658443733613E-3</v>
      </c>
      <c r="F1311">
        <f>IF(C1311&gt;D1311,1,0)</f>
        <v>1</v>
      </c>
      <c r="G1311" t="str">
        <f>IF(F1311&gt;F1310,"BUY",IF(F1311&lt;F1310,"SELL","HOLD"))</f>
        <v>HOLD</v>
      </c>
      <c r="H1311" s="7">
        <f>F1310*E1311</f>
        <v>5.5428658443733613E-3</v>
      </c>
      <c r="I1311" s="12">
        <f>I1310*(1+E1311)</f>
        <v>1.8618959002988822</v>
      </c>
      <c r="J1311" s="12">
        <f>J1310*(1+H1311)</f>
        <v>1.9854743654373548</v>
      </c>
      <c r="K1311" s="7">
        <f>I1311/MAX(I$2:I1311)-1</f>
        <v>0</v>
      </c>
      <c r="L1311" s="7">
        <f>J1311/MAX(J$2:J1311)-1</f>
        <v>0</v>
      </c>
    </row>
    <row r="1312" spans="1:12" x14ac:dyDescent="0.25">
      <c r="A1312" s="1">
        <v>45666</v>
      </c>
      <c r="B1312" s="9">
        <v>330.35</v>
      </c>
      <c r="C1312" s="9">
        <f>AVERAGE(B1263:B1312)</f>
        <v>321.13920000000007</v>
      </c>
      <c r="D1312" s="9">
        <f>AVERAGE(B1113:B1312)</f>
        <v>317.39649999999978</v>
      </c>
      <c r="E1312" s="7">
        <f>IF(B1311=0,0,(B1312-B1311)/B1311)</f>
        <v>5.4517369839781574E-4</v>
      </c>
      <c r="F1312">
        <f>IF(C1312&gt;D1312,1,0)</f>
        <v>1</v>
      </c>
      <c r="G1312" t="str">
        <f>IF(F1312&gt;F1311,"BUY",IF(F1312&lt;F1311,"SELL","HOLD"))</f>
        <v>HOLD</v>
      </c>
      <c r="H1312" s="7">
        <f>F1311*E1312</f>
        <v>5.4517369839781574E-4</v>
      </c>
      <c r="I1312" s="12">
        <f>I1311*(1+E1312)</f>
        <v>1.8629109569728801</v>
      </c>
      <c r="J1312" s="12">
        <f>J1311*(1+H1312)</f>
        <v>1.9865567938402344</v>
      </c>
      <c r="K1312" s="7">
        <f>I1312/MAX(I$2:I1312)-1</f>
        <v>0</v>
      </c>
      <c r="L1312" s="7">
        <f>J1312/MAX(J$2:J1312)-1</f>
        <v>0</v>
      </c>
    </row>
    <row r="1313" spans="1:12" x14ac:dyDescent="0.25">
      <c r="A1313" s="1">
        <v>45667</v>
      </c>
      <c r="B1313" s="9">
        <v>333.32</v>
      </c>
      <c r="C1313" s="9">
        <f>AVERAGE(B1264:B1313)</f>
        <v>321.44140000000004</v>
      </c>
      <c r="D1313" s="9">
        <f>AVERAGE(B1114:B1313)</f>
        <v>317.64339999999982</v>
      </c>
      <c r="E1313" s="7">
        <f>IF(B1312=0,0,(B1313-B1312)/B1312)</f>
        <v>8.9904646586952339E-3</v>
      </c>
      <c r="F1313">
        <f>IF(C1313&gt;D1313,1,0)</f>
        <v>1</v>
      </c>
      <c r="G1313" t="str">
        <f>IF(F1313&gt;F1312,"BUY",IF(F1313&lt;F1312,"SELL","HOLD"))</f>
        <v>HOLD</v>
      </c>
      <c r="H1313" s="7">
        <f>F1312*E1313</f>
        <v>8.9904646586952339E-3</v>
      </c>
      <c r="I1313" s="12">
        <f>I1312*(1+E1313)</f>
        <v>1.8796593920938407</v>
      </c>
      <c r="J1313" s="12">
        <f>J1312*(1+H1313)</f>
        <v>2.0044168624877456</v>
      </c>
      <c r="K1313" s="7">
        <f>I1313/MAX(I$2:I1313)-1</f>
        <v>0</v>
      </c>
      <c r="L1313" s="7">
        <f>J1313/MAX(J$2:J1313)-1</f>
        <v>0</v>
      </c>
    </row>
    <row r="1314" spans="1:12" x14ac:dyDescent="0.25">
      <c r="A1314" s="1">
        <v>45670</v>
      </c>
      <c r="B1314" s="9">
        <v>338.22</v>
      </c>
      <c r="C1314" s="9">
        <f>AVERAGE(B1265:B1314)</f>
        <v>321.80240000000003</v>
      </c>
      <c r="D1314" s="9">
        <f>AVERAGE(B1115:B1314)</f>
        <v>317.90129999999982</v>
      </c>
      <c r="E1314" s="7">
        <f>IF(B1313=0,0,(B1314-B1313)/B1313)</f>
        <v>1.4700588023521043E-2</v>
      </c>
      <c r="F1314">
        <f>IF(C1314&gt;D1314,1,0)</f>
        <v>1</v>
      </c>
      <c r="G1314" t="str">
        <f>IF(F1314&gt;F1313,"BUY",IF(F1314&lt;F1313,"SELL","HOLD"))</f>
        <v>HOLD</v>
      </c>
      <c r="H1314" s="7">
        <f>F1313*E1314</f>
        <v>1.4700588023521043E-2</v>
      </c>
      <c r="I1314" s="12">
        <f>I1313*(1+E1314)</f>
        <v>1.9072914904415545</v>
      </c>
      <c r="J1314" s="12">
        <f>J1313*(1+H1314)</f>
        <v>2.0338829690105769</v>
      </c>
      <c r="K1314" s="7">
        <f>I1314/MAX(I$2:I1314)-1</f>
        <v>0</v>
      </c>
      <c r="L1314" s="7">
        <f>J1314/MAX(J$2:J1314)-1</f>
        <v>0</v>
      </c>
    </row>
    <row r="1315" spans="1:12" x14ac:dyDescent="0.25">
      <c r="A1315" s="1">
        <v>45671</v>
      </c>
      <c r="B1315" s="9">
        <v>340.38</v>
      </c>
      <c r="C1315" s="9">
        <f>AVERAGE(B1266:B1315)</f>
        <v>322.2604</v>
      </c>
      <c r="D1315" s="9">
        <f>AVERAGE(B1116:B1315)</f>
        <v>318.16174999999981</v>
      </c>
      <c r="E1315" s="7">
        <f>IF(B1314=0,0,(B1315-B1314)/B1314)</f>
        <v>6.3863757317721244E-3</v>
      </c>
      <c r="F1315">
        <f>IF(C1315&gt;D1315,1,0)</f>
        <v>1</v>
      </c>
      <c r="G1315" t="str">
        <f>IF(F1315&gt;F1314,"BUY",IF(F1315&lt;F1314,"SELL","HOLD"))</f>
        <v>HOLD</v>
      </c>
      <c r="H1315" s="7">
        <f>F1314*E1315</f>
        <v>6.3863757317721244E-3</v>
      </c>
      <c r="I1315" s="12">
        <f>I1314*(1+E1315)</f>
        <v>1.9194721705295261</v>
      </c>
      <c r="J1315" s="12">
        <f>J1314*(1+H1315)</f>
        <v>2.0468721098451308</v>
      </c>
      <c r="K1315" s="7">
        <f>I1315/MAX(I$2:I1315)-1</f>
        <v>0</v>
      </c>
      <c r="L1315" s="7">
        <f>J1315/MAX(J$2:J1315)-1</f>
        <v>0</v>
      </c>
    </row>
    <row r="1316" spans="1:12" x14ac:dyDescent="0.25">
      <c r="A1316" s="1">
        <v>45672</v>
      </c>
      <c r="B1316" s="9">
        <v>340.68</v>
      </c>
      <c r="C1316" s="9">
        <f>AVERAGE(B1267:B1316)</f>
        <v>322.70859999999999</v>
      </c>
      <c r="D1316" s="9">
        <f>AVERAGE(B1117:B1316)</f>
        <v>318.42039999999986</v>
      </c>
      <c r="E1316" s="7">
        <f>IF(B1315=0,0,(B1316-B1315)/B1315)</f>
        <v>8.8136788295437854E-4</v>
      </c>
      <c r="F1316">
        <f>IF(C1316&gt;D1316,1,0)</f>
        <v>1</v>
      </c>
      <c r="G1316" t="str">
        <f>IF(F1316&gt;F1315,"BUY",IF(F1316&lt;F1315,"SELL","HOLD"))</f>
        <v>HOLD</v>
      </c>
      <c r="H1316" s="7">
        <f>F1315*E1316</f>
        <v>8.8136788295437854E-4</v>
      </c>
      <c r="I1316" s="12">
        <f>I1315*(1+E1316)</f>
        <v>1.9211639316528557</v>
      </c>
      <c r="J1316" s="12">
        <f>J1315*(1+H1316)</f>
        <v>2.0486761571832637</v>
      </c>
      <c r="K1316" s="7">
        <f>I1316/MAX(I$2:I1316)-1</f>
        <v>0</v>
      </c>
      <c r="L1316" s="7">
        <f>J1316/MAX(J$2:J1316)-1</f>
        <v>0</v>
      </c>
    </row>
    <row r="1317" spans="1:12" x14ac:dyDescent="0.25">
      <c r="A1317" s="1">
        <v>45673</v>
      </c>
      <c r="B1317" s="9">
        <v>336.49</v>
      </c>
      <c r="C1317" s="9">
        <f>AVERAGE(B1268:B1317)</f>
        <v>323.15780000000001</v>
      </c>
      <c r="D1317" s="9">
        <f>AVERAGE(B1118:B1317)</f>
        <v>318.65164999999985</v>
      </c>
      <c r="E1317" s="7">
        <f>IF(B1316=0,0,(B1317-B1316)/B1316)</f>
        <v>-1.2298931548667364E-2</v>
      </c>
      <c r="F1317">
        <f>IF(C1317&gt;D1317,1,0)</f>
        <v>1</v>
      </c>
      <c r="G1317" t="str">
        <f>IF(F1317&gt;F1316,"BUY",IF(F1317&lt;F1316,"SELL","HOLD"))</f>
        <v>HOLD</v>
      </c>
      <c r="H1317" s="7">
        <f>F1316*E1317</f>
        <v>-1.2298931548667364E-2</v>
      </c>
      <c r="I1317" s="12">
        <f>I1316*(1+E1317)</f>
        <v>1.8975356679636886</v>
      </c>
      <c r="J1317" s="12">
        <f>J1316*(1+H1317)</f>
        <v>2.02347962936068</v>
      </c>
      <c r="K1317" s="7">
        <f>I1317/MAX(I$2:I1317)-1</f>
        <v>-1.2298931548667347E-2</v>
      </c>
      <c r="L1317" s="7">
        <f>J1317/MAX(J$2:J1317)-1</f>
        <v>-1.2298931548667236E-2</v>
      </c>
    </row>
    <row r="1318" spans="1:12" x14ac:dyDescent="0.25">
      <c r="A1318" s="1">
        <v>45674</v>
      </c>
      <c r="B1318" s="9">
        <v>333.17</v>
      </c>
      <c r="C1318" s="9">
        <f>AVERAGE(B1269:B1318)</f>
        <v>323.54259999999999</v>
      </c>
      <c r="D1318" s="9">
        <f>AVERAGE(B1119:B1318)</f>
        <v>318.83024999999981</v>
      </c>
      <c r="E1318" s="7">
        <f>IF(B1317=0,0,(B1318-B1317)/B1317)</f>
        <v>-9.8665636423073289E-3</v>
      </c>
      <c r="F1318">
        <f>IF(C1318&gt;D1318,1,0)</f>
        <v>1</v>
      </c>
      <c r="G1318" t="str">
        <f>IF(F1318&gt;F1317,"BUY",IF(F1318&lt;F1317,"SELL","HOLD"))</f>
        <v>HOLD</v>
      </c>
      <c r="H1318" s="7">
        <f>F1317*E1318</f>
        <v>-9.8665636423073289E-3</v>
      </c>
      <c r="I1318" s="12">
        <f>I1317*(1+E1318)</f>
        <v>1.8788135115321767</v>
      </c>
      <c r="J1318" s="12">
        <f>J1317*(1+H1318)</f>
        <v>2.0035148388186803</v>
      </c>
      <c r="K1318" s="7">
        <f>I1318/MAX(I$2:I1318)-1</f>
        <v>-2.2044147000117364E-2</v>
      </c>
      <c r="L1318" s="7">
        <f>J1318/MAX(J$2:J1318)-1</f>
        <v>-2.2044147000117364E-2</v>
      </c>
    </row>
    <row r="1319" spans="1:12" x14ac:dyDescent="0.25">
      <c r="A1319" s="1">
        <v>45677</v>
      </c>
      <c r="B1319" s="9">
        <v>332.42</v>
      </c>
      <c r="C1319" s="9">
        <f>AVERAGE(B1270:B1319)</f>
        <v>323.96420000000001</v>
      </c>
      <c r="D1319" s="9">
        <f>AVERAGE(B1120:B1319)</f>
        <v>319.00479999999988</v>
      </c>
      <c r="E1319" s="7">
        <f>IF(B1318=0,0,(B1319-B1318)/B1318)</f>
        <v>-2.2511030404898397E-3</v>
      </c>
      <c r="F1319">
        <f>IF(C1319&gt;D1319,1,0)</f>
        <v>1</v>
      </c>
      <c r="G1319" t="str">
        <f>IF(F1319&gt;F1318,"BUY",IF(F1319&lt;F1318,"SELL","HOLD"))</f>
        <v>HOLD</v>
      </c>
      <c r="H1319" s="7">
        <f>F1318*E1319</f>
        <v>-2.2511030404898397E-3</v>
      </c>
      <c r="I1319" s="12">
        <f>I1318*(1+E1319)</f>
        <v>1.8745841087238533</v>
      </c>
      <c r="J1319" s="12">
        <f>J1318*(1+H1319)</f>
        <v>1.9990047204733492</v>
      </c>
      <c r="K1319" s="7">
        <f>I1319/MAX(I$2:I1319)-1</f>
        <v>-2.4245626394270192E-2</v>
      </c>
      <c r="L1319" s="7">
        <f>J1319/MAX(J$2:J1319)-1</f>
        <v>-2.4245626394270192E-2</v>
      </c>
    </row>
    <row r="1320" spans="1:12" x14ac:dyDescent="0.25">
      <c r="A1320" s="1">
        <v>45678</v>
      </c>
      <c r="B1320" s="9">
        <v>330.66</v>
      </c>
      <c r="C1320" s="9">
        <f>AVERAGE(B1271:B1320)</f>
        <v>324.39140000000003</v>
      </c>
      <c r="D1320" s="9">
        <f>AVERAGE(B1121:B1320)</f>
        <v>319.16634999999985</v>
      </c>
      <c r="E1320" s="7">
        <f>IF(B1319=0,0,(B1320-B1319)/B1319)</f>
        <v>-5.2945069490403429E-3</v>
      </c>
      <c r="F1320">
        <f>IF(C1320&gt;D1320,1,0)</f>
        <v>1</v>
      </c>
      <c r="G1320" t="str">
        <f>IF(F1320&gt;F1319,"BUY",IF(F1320&lt;F1319,"SELL","HOLD"))</f>
        <v>HOLD</v>
      </c>
      <c r="H1320" s="7">
        <f>F1319*E1320</f>
        <v>-5.2945069490403429E-3</v>
      </c>
      <c r="I1320" s="12">
        <f>I1319*(1+E1320)</f>
        <v>1.8646591101336543</v>
      </c>
      <c r="J1320" s="12">
        <f>J1319*(1+H1320)</f>
        <v>1.9884209760896387</v>
      </c>
      <c r="K1320" s="7">
        <f>I1320/MAX(I$2:I1320)-1</f>
        <v>-2.9411764705882248E-2</v>
      </c>
      <c r="L1320" s="7">
        <f>J1320/MAX(J$2:J1320)-1</f>
        <v>-2.9411764705882137E-2</v>
      </c>
    </row>
    <row r="1321" spans="1:12" x14ac:dyDescent="0.25">
      <c r="A1321" s="1">
        <v>45679</v>
      </c>
      <c r="B1321" s="9">
        <v>330.31</v>
      </c>
      <c r="C1321" s="9">
        <f>AVERAGE(B1272:B1321)</f>
        <v>324.73</v>
      </c>
      <c r="D1321" s="9">
        <f>AVERAGE(B1122:B1321)</f>
        <v>319.30929999999989</v>
      </c>
      <c r="E1321" s="7">
        <f>IF(B1320=0,0,(B1321-B1320)/B1320)</f>
        <v>-1.0584890824412469E-3</v>
      </c>
      <c r="F1321">
        <f>IF(C1321&gt;D1321,1,0)</f>
        <v>1</v>
      </c>
      <c r="G1321" t="str">
        <f>IF(F1321&gt;F1320,"BUY",IF(F1321&lt;F1320,"SELL","HOLD"))</f>
        <v>HOLD</v>
      </c>
      <c r="H1321" s="7">
        <f>F1320*E1321</f>
        <v>-1.0584890824412469E-3</v>
      </c>
      <c r="I1321" s="12">
        <f>I1320*(1+E1321)</f>
        <v>1.8626853888231032</v>
      </c>
      <c r="J1321" s="12">
        <f>J1320*(1+H1321)</f>
        <v>1.9863162541951507</v>
      </c>
      <c r="K1321" s="7">
        <f>I1321/MAX(I$2:I1321)-1</f>
        <v>-3.0439121756486998E-2</v>
      </c>
      <c r="L1321" s="7">
        <f>J1321/MAX(J$2:J1321)-1</f>
        <v>-3.0439121756486887E-2</v>
      </c>
    </row>
    <row r="1322" spans="1:12" x14ac:dyDescent="0.25">
      <c r="A1322" s="1">
        <v>45680</v>
      </c>
      <c r="B1322" s="9">
        <v>330.76</v>
      </c>
      <c r="C1322" s="9">
        <f>AVERAGE(B1273:B1322)</f>
        <v>325.00440000000003</v>
      </c>
      <c r="D1322" s="9">
        <f>AVERAGE(B1123:B1322)</f>
        <v>319.43659999999988</v>
      </c>
      <c r="E1322" s="7">
        <f>IF(B1321=0,0,(B1322-B1321)/B1321)</f>
        <v>1.3623565741273005E-3</v>
      </c>
      <c r="F1322">
        <f>IF(C1322&gt;D1322,1,0)</f>
        <v>1</v>
      </c>
      <c r="G1322" t="str">
        <f>IF(F1322&gt;F1321,"BUY",IF(F1322&lt;F1321,"SELL","HOLD"))</f>
        <v>HOLD</v>
      </c>
      <c r="H1322" s="7">
        <f>F1321*E1322</f>
        <v>1.3623565741273005E-3</v>
      </c>
      <c r="I1322" s="12">
        <f>I1321*(1+E1322)</f>
        <v>1.865223030508097</v>
      </c>
      <c r="J1322" s="12">
        <f>J1321*(1+H1322)</f>
        <v>1.9890223252023491</v>
      </c>
      <c r="K1322" s="7">
        <f>I1322/MAX(I$2:I1322)-1</f>
        <v>-2.9118234119995368E-2</v>
      </c>
      <c r="L1322" s="7">
        <f>J1322/MAX(J$2:J1322)-1</f>
        <v>-2.9118234119995257E-2</v>
      </c>
    </row>
    <row r="1323" spans="1:12" x14ac:dyDescent="0.25">
      <c r="A1323" s="1">
        <v>45681</v>
      </c>
      <c r="B1323" s="9">
        <v>332.78</v>
      </c>
      <c r="C1323" s="9">
        <f>AVERAGE(B1274:B1323)</f>
        <v>325.27539999999999</v>
      </c>
      <c r="D1323" s="9">
        <f>AVERAGE(B1124:B1323)</f>
        <v>319.55464999999987</v>
      </c>
      <c r="E1323" s="7">
        <f>IF(B1322=0,0,(B1323-B1322)/B1322)</f>
        <v>6.1071471762002109E-3</v>
      </c>
      <c r="F1323">
        <f>IF(C1323&gt;D1323,1,0)</f>
        <v>1</v>
      </c>
      <c r="G1323" t="str">
        <f>IF(F1323&gt;F1322,"BUY",IF(F1323&lt;F1322,"SELL","HOLD"))</f>
        <v>HOLD</v>
      </c>
      <c r="H1323" s="7">
        <f>F1322*E1323</f>
        <v>6.1071471762002109E-3</v>
      </c>
      <c r="I1323" s="12">
        <f>I1322*(1+E1323)</f>
        <v>1.876614222071848</v>
      </c>
      <c r="J1323" s="12">
        <f>J1322*(1+H1323)</f>
        <v>2.0011695772791076</v>
      </c>
      <c r="K1323" s="7">
        <f>I1323/MAX(I$2:I1323)-1</f>
        <v>-2.3188916285077132E-2</v>
      </c>
      <c r="L1323" s="7">
        <f>J1323/MAX(J$2:J1323)-1</f>
        <v>-2.3188916285077021E-2</v>
      </c>
    </row>
    <row r="1324" spans="1:12" x14ac:dyDescent="0.25">
      <c r="A1324" s="1">
        <v>45684</v>
      </c>
      <c r="B1324" s="9">
        <v>332.81</v>
      </c>
      <c r="C1324" s="9">
        <f>AVERAGE(B1275:B1324)</f>
        <v>325.61160000000001</v>
      </c>
      <c r="D1324" s="9">
        <f>AVERAGE(B1125:B1324)</f>
        <v>319.66174999999987</v>
      </c>
      <c r="E1324" s="7">
        <f>IF(B1323=0,0,(B1324-B1323)/B1323)</f>
        <v>9.0149648416460004E-5</v>
      </c>
      <c r="F1324">
        <f>IF(C1324&gt;D1324,1,0)</f>
        <v>1</v>
      </c>
      <c r="G1324" t="str">
        <f>IF(F1324&gt;F1323,"BUY",IF(F1324&lt;F1323,"SELL","HOLD"))</f>
        <v>HOLD</v>
      </c>
      <c r="H1324" s="7">
        <f>F1323*E1324</f>
        <v>9.0149648416460004E-5</v>
      </c>
      <c r="I1324" s="12">
        <f>I1323*(1+E1324)</f>
        <v>1.8767833981841811</v>
      </c>
      <c r="J1324" s="12">
        <f>J1323*(1+H1324)</f>
        <v>2.001349982012921</v>
      </c>
      <c r="K1324" s="7">
        <f>I1324/MAX(I$2:I1324)-1</f>
        <v>-2.3100857109310979E-2</v>
      </c>
      <c r="L1324" s="7">
        <f>J1324/MAX(J$2:J1324)-1</f>
        <v>-2.3100857109310868E-2</v>
      </c>
    </row>
    <row r="1325" spans="1:12" x14ac:dyDescent="0.25">
      <c r="A1325" s="1">
        <v>45685</v>
      </c>
      <c r="B1325" s="9">
        <v>334.69</v>
      </c>
      <c r="C1325" s="9">
        <f>AVERAGE(B1276:B1325)</f>
        <v>326.00040000000001</v>
      </c>
      <c r="D1325" s="9">
        <f>AVERAGE(B1126:B1325)</f>
        <v>319.7947999999999</v>
      </c>
      <c r="E1325" s="7">
        <f>IF(B1324=0,0,(B1325-B1324)/B1324)</f>
        <v>5.648868723896504E-3</v>
      </c>
      <c r="F1325">
        <f>IF(C1325&gt;D1325,1,0)</f>
        <v>1</v>
      </c>
      <c r="G1325" t="str">
        <f>IF(F1325&gt;F1324,"BUY",IF(F1325&lt;F1324,"SELL","HOLD"))</f>
        <v>HOLD</v>
      </c>
      <c r="H1325" s="7">
        <f>F1324*E1325</f>
        <v>5.648868723896504E-3</v>
      </c>
      <c r="I1325" s="12">
        <f>I1324*(1+E1325)</f>
        <v>1.8873851012237117</v>
      </c>
      <c r="J1325" s="12">
        <f>J1324*(1+H1325)</f>
        <v>2.0126553453318845</v>
      </c>
      <c r="K1325" s="7">
        <f>I1325/MAX(I$2:I1325)-1</f>
        <v>-1.7582482094634533E-2</v>
      </c>
      <c r="L1325" s="7">
        <f>J1325/MAX(J$2:J1325)-1</f>
        <v>-1.7582482094634422E-2</v>
      </c>
    </row>
    <row r="1326" spans="1:12" x14ac:dyDescent="0.25">
      <c r="A1326" s="1">
        <v>45686</v>
      </c>
      <c r="B1326" s="9">
        <v>335.18</v>
      </c>
      <c r="C1326" s="9">
        <f>AVERAGE(B1277:B1326)</f>
        <v>326.31740000000002</v>
      </c>
      <c r="D1326" s="9">
        <f>AVERAGE(B1127:B1326)</f>
        <v>319.9039499999999</v>
      </c>
      <c r="E1326" s="7">
        <f>IF(B1325=0,0,(B1326-B1325)/B1325)</f>
        <v>1.4640413516986139E-3</v>
      </c>
      <c r="F1326">
        <f>IF(C1326&gt;D1326,1,0)</f>
        <v>1</v>
      </c>
      <c r="G1326" t="str">
        <f>IF(F1326&gt;F1325,"BUY",IF(F1326&lt;F1325,"SELL","HOLD"))</f>
        <v>HOLD</v>
      </c>
      <c r="H1326" s="7">
        <f>F1325*E1326</f>
        <v>1.4640413516986139E-3</v>
      </c>
      <c r="I1326" s="12">
        <f>I1325*(1+E1326)</f>
        <v>1.8901483110584831</v>
      </c>
      <c r="J1326" s="12">
        <f>J1325*(1+H1326)</f>
        <v>2.0156019559841676</v>
      </c>
      <c r="K1326" s="7">
        <f>I1326/MAX(I$2:I1326)-1</f>
        <v>-1.6144182223787884E-2</v>
      </c>
      <c r="L1326" s="7">
        <f>J1326/MAX(J$2:J1326)-1</f>
        <v>-1.6144182223787884E-2</v>
      </c>
    </row>
    <row r="1327" spans="1:12" x14ac:dyDescent="0.25">
      <c r="A1327" s="1">
        <v>45687</v>
      </c>
      <c r="B1327" s="9">
        <v>328.83</v>
      </c>
      <c r="C1327" s="9">
        <f>AVERAGE(B1278:B1327)</f>
        <v>326.49340000000001</v>
      </c>
      <c r="D1327" s="9">
        <f>AVERAGE(B1128:B1327)</f>
        <v>319.99799999999993</v>
      </c>
      <c r="E1327" s="7">
        <f>IF(B1326=0,0,(B1327-B1326)/B1326)</f>
        <v>-1.8945044453726422E-2</v>
      </c>
      <c r="F1327">
        <f>IF(C1327&gt;D1327,1,0)</f>
        <v>1</v>
      </c>
      <c r="G1327" t="str">
        <f>IF(F1327&gt;F1326,"BUY",IF(F1327&lt;F1326,"SELL","HOLD"))</f>
        <v>HOLD</v>
      </c>
      <c r="H1327" s="7">
        <f>F1326*E1327</f>
        <v>-1.8945044453726422E-2</v>
      </c>
      <c r="I1327" s="12">
        <f>I1326*(1+E1327)</f>
        <v>1.8543393672813442</v>
      </c>
      <c r="J1327" s="12">
        <f>J1326*(1+H1327)</f>
        <v>1.9774162873270296</v>
      </c>
      <c r="K1327" s="7">
        <f>I1327/MAX(I$2:I1327)-1</f>
        <v>-3.4783374427615699E-2</v>
      </c>
      <c r="L1327" s="7">
        <f>J1327/MAX(J$2:J1327)-1</f>
        <v>-3.4783374427615588E-2</v>
      </c>
    </row>
    <row r="1328" spans="1:12" x14ac:dyDescent="0.25">
      <c r="A1328" s="1">
        <v>45688</v>
      </c>
      <c r="B1328" s="9">
        <v>325.99</v>
      </c>
      <c r="C1328" s="9">
        <f>AVERAGE(B1279:B1328)</f>
        <v>326.46119999999996</v>
      </c>
      <c r="D1328" s="9">
        <f>AVERAGE(B1129:B1328)</f>
        <v>320.0719499999999</v>
      </c>
      <c r="E1328" s="7">
        <f>IF(B1327=0,0,(B1328-B1327)/B1327)</f>
        <v>-8.636681567983381E-3</v>
      </c>
      <c r="F1328">
        <f>IF(C1328&gt;D1328,1,0)</f>
        <v>1</v>
      </c>
      <c r="G1328" t="str">
        <f>IF(F1328&gt;F1327,"BUY",IF(F1328&lt;F1327,"SELL","HOLD"))</f>
        <v>HOLD</v>
      </c>
      <c r="H1328" s="7">
        <f>F1327*E1328</f>
        <v>-8.636681567983381E-3</v>
      </c>
      <c r="I1328" s="12">
        <f>I1327*(1+E1328)</f>
        <v>1.8383240286471594</v>
      </c>
      <c r="J1328" s="12">
        <f>J1327*(1+H1328)</f>
        <v>1.9603379725260421</v>
      </c>
      <c r="K1328" s="7">
        <f>I1328/MAX(I$2:I1328)-1</f>
        <v>-4.3119643066807822E-2</v>
      </c>
      <c r="L1328" s="7">
        <f>J1328/MAX(J$2:J1328)-1</f>
        <v>-4.3119643066807711E-2</v>
      </c>
    </row>
    <row r="1329" spans="1:12" x14ac:dyDescent="0.25">
      <c r="A1329" s="1">
        <v>45691</v>
      </c>
      <c r="B1329" s="9">
        <v>325.77999999999997</v>
      </c>
      <c r="C1329" s="9">
        <f>AVERAGE(B1280:B1329)</f>
        <v>326.4248</v>
      </c>
      <c r="D1329" s="9">
        <f>AVERAGE(B1130:B1329)</f>
        <v>320.1552999999999</v>
      </c>
      <c r="E1329" s="7">
        <f>IF(B1328=0,0,(B1329-B1328)/B1328)</f>
        <v>-6.4419153961789129E-4</v>
      </c>
      <c r="F1329">
        <f>IF(C1329&gt;D1329,1,0)</f>
        <v>1</v>
      </c>
      <c r="G1329" t="str">
        <f>IF(F1329&gt;F1328,"BUY",IF(F1329&lt;F1328,"SELL","HOLD"))</f>
        <v>HOLD</v>
      </c>
      <c r="H1329" s="7">
        <f>F1328*E1329</f>
        <v>-6.4419153961789129E-4</v>
      </c>
      <c r="I1329" s="12">
        <f>I1328*(1+E1329)</f>
        <v>1.8371397958608287</v>
      </c>
      <c r="J1329" s="12">
        <f>J1328*(1+H1329)</f>
        <v>1.9590751393893491</v>
      </c>
      <c r="K1329" s="7">
        <f>I1329/MAX(I$2:I1329)-1</f>
        <v>-4.3736057297170672E-2</v>
      </c>
      <c r="L1329" s="7">
        <f>J1329/MAX(J$2:J1329)-1</f>
        <v>-4.3736057297170672E-2</v>
      </c>
    </row>
    <row r="1330" spans="1:12" x14ac:dyDescent="0.25">
      <c r="A1330" s="1">
        <v>45692</v>
      </c>
      <c r="B1330" s="9">
        <v>322.10000000000002</v>
      </c>
      <c r="C1330" s="9">
        <f>AVERAGE(B1281:B1330)</f>
        <v>326.31479999999999</v>
      </c>
      <c r="D1330" s="9">
        <f>AVERAGE(B1131:B1330)</f>
        <v>320.21999999999991</v>
      </c>
      <c r="E1330" s="7">
        <f>IF(B1329=0,0,(B1330-B1329)/B1329)</f>
        <v>-1.129596660322902E-2</v>
      </c>
      <c r="F1330">
        <f>IF(C1330&gt;D1330,1,0)</f>
        <v>1</v>
      </c>
      <c r="G1330" t="str">
        <f>IF(F1330&gt;F1329,"BUY",IF(F1330&lt;F1329,"SELL","HOLD"))</f>
        <v>HOLD</v>
      </c>
      <c r="H1330" s="7">
        <f>F1329*E1330</f>
        <v>-1.129596660322902E-2</v>
      </c>
      <c r="I1330" s="12">
        <f>I1329*(1+E1330)</f>
        <v>1.8163875260813216</v>
      </c>
      <c r="J1330" s="12">
        <f>J1329*(1+H1330)</f>
        <v>1.9369454920415907</v>
      </c>
      <c r="K1330" s="7">
        <f>I1330/MAX(I$2:I1330)-1</f>
        <v>-5.4537982857814082E-2</v>
      </c>
      <c r="L1330" s="7">
        <f>J1330/MAX(J$2:J1330)-1</f>
        <v>-5.4537982857813971E-2</v>
      </c>
    </row>
    <row r="1331" spans="1:12" x14ac:dyDescent="0.25">
      <c r="A1331" s="1">
        <v>45693</v>
      </c>
      <c r="B1331" s="9">
        <v>324.29000000000002</v>
      </c>
      <c r="C1331" s="9">
        <f>AVERAGE(B1282:B1331)</f>
        <v>326.2636</v>
      </c>
      <c r="D1331" s="9">
        <f>AVERAGE(B1132:B1331)</f>
        <v>320.2893499999999</v>
      </c>
      <c r="E1331" s="7">
        <f>IF(B1330=0,0,(B1331-B1330)/B1330)</f>
        <v>6.7991307047500704E-3</v>
      </c>
      <c r="F1331">
        <f>IF(C1331&gt;D1331,1,0)</f>
        <v>1</v>
      </c>
      <c r="G1331" t="str">
        <f>IF(F1331&gt;F1330,"BUY",IF(F1331&lt;F1330,"SELL","HOLD"))</f>
        <v>HOLD</v>
      </c>
      <c r="H1331" s="7">
        <f>F1330*E1331</f>
        <v>6.7991307047500704E-3</v>
      </c>
      <c r="I1331" s="12">
        <f>I1330*(1+E1331)</f>
        <v>1.8287373822816262</v>
      </c>
      <c r="J1331" s="12">
        <f>J1330*(1+H1331)</f>
        <v>1.9501150376099581</v>
      </c>
      <c r="K1331" s="7">
        <f>I1331/MAX(I$2:I1331)-1</f>
        <v>-4.8109663026887683E-2</v>
      </c>
      <c r="L1331" s="7">
        <f>J1331/MAX(J$2:J1331)-1</f>
        <v>-4.8109663026887461E-2</v>
      </c>
    </row>
    <row r="1332" spans="1:12" x14ac:dyDescent="0.25">
      <c r="A1332" s="1">
        <v>45694</v>
      </c>
      <c r="B1332" s="9">
        <v>329.52</v>
      </c>
      <c r="C1332" s="9">
        <f>AVERAGE(B1283:B1332)</f>
        <v>326.303</v>
      </c>
      <c r="D1332" s="9">
        <f>AVERAGE(B1133:B1332)</f>
        <v>320.37864999999988</v>
      </c>
      <c r="E1332" s="7">
        <f>IF(B1331=0,0,(B1332-B1331)/B1331)</f>
        <v>1.6127540164667307E-2</v>
      </c>
      <c r="F1332">
        <f>IF(C1332&gt;D1332,1,0)</f>
        <v>1</v>
      </c>
      <c r="G1332" t="str">
        <f>IF(F1332&gt;F1331,"BUY",IF(F1332&lt;F1331,"SELL","HOLD"))</f>
        <v>HOLD</v>
      </c>
      <c r="H1332" s="7">
        <f>F1331*E1332</f>
        <v>1.6127540164667307E-2</v>
      </c>
      <c r="I1332" s="12">
        <f>I1331*(1+E1332)</f>
        <v>1.8582304178650015</v>
      </c>
      <c r="J1332" s="12">
        <f>J1331*(1+H1332)</f>
        <v>1.9815655962047343</v>
      </c>
      <c r="K1332" s="7">
        <f>I1332/MAX(I$2:I1332)-1</f>
        <v>-3.2758013384995177E-2</v>
      </c>
      <c r="L1332" s="7">
        <f>J1332/MAX(J$2:J1332)-1</f>
        <v>-3.2758013384994955E-2</v>
      </c>
    </row>
    <row r="1333" spans="1:12" x14ac:dyDescent="0.25">
      <c r="A1333" s="1">
        <v>45695</v>
      </c>
      <c r="B1333" s="9">
        <v>333.8</v>
      </c>
      <c r="C1333" s="9">
        <f>AVERAGE(B1284:B1333)</f>
        <v>326.43279999999999</v>
      </c>
      <c r="D1333" s="9">
        <f>AVERAGE(B1134:B1333)</f>
        <v>320.48149999999993</v>
      </c>
      <c r="E1333" s="7">
        <f>IF(B1332=0,0,(B1333-B1332)/B1332)</f>
        <v>1.2988589463462095E-2</v>
      </c>
      <c r="F1333">
        <f>IF(C1333&gt;D1333,1,0)</f>
        <v>1</v>
      </c>
      <c r="G1333" t="str">
        <f>IF(F1333&gt;F1332,"BUY",IF(F1333&lt;F1332,"SELL","HOLD"))</f>
        <v>HOLD</v>
      </c>
      <c r="H1333" s="7">
        <f>F1332*E1333</f>
        <v>1.2988589463462095E-2</v>
      </c>
      <c r="I1333" s="12">
        <f>I1332*(1+E1333)</f>
        <v>1.8823662098911675</v>
      </c>
      <c r="J1333" s="12">
        <f>J1332*(1+H1333)</f>
        <v>2.0073033382287582</v>
      </c>
      <c r="K1333" s="7">
        <f>I1333/MAX(I$2:I1333)-1</f>
        <v>-2.0194904309029371E-2</v>
      </c>
      <c r="L1333" s="7">
        <f>J1333/MAX(J$2:J1333)-1</f>
        <v>-2.0194904309029149E-2</v>
      </c>
    </row>
    <row r="1334" spans="1:12" x14ac:dyDescent="0.25">
      <c r="A1334" s="1">
        <v>45698</v>
      </c>
      <c r="B1334" s="9">
        <v>333.36</v>
      </c>
      <c r="C1334" s="9">
        <f>AVERAGE(B1285:B1334)</f>
        <v>326.548</v>
      </c>
      <c r="D1334" s="9">
        <f>AVERAGE(B1135:B1334)</f>
        <v>320.5556499999999</v>
      </c>
      <c r="E1334" s="7">
        <f>IF(B1333=0,0,(B1334-B1333)/B1333)</f>
        <v>-1.3181545835829771E-3</v>
      </c>
      <c r="F1334">
        <f>IF(C1334&gt;D1334,1,0)</f>
        <v>1</v>
      </c>
      <c r="G1334" t="str">
        <f>IF(F1334&gt;F1333,"BUY",IF(F1334&lt;F1333,"SELL","HOLD"))</f>
        <v>HOLD</v>
      </c>
      <c r="H1334" s="7">
        <f>F1333*E1334</f>
        <v>-1.3181545835829771E-3</v>
      </c>
      <c r="I1334" s="12">
        <f>I1333*(1+E1334)</f>
        <v>1.8798849602436178</v>
      </c>
      <c r="J1334" s="12">
        <f>J1333*(1+H1334)</f>
        <v>2.0046574021328305</v>
      </c>
      <c r="K1334" s="7">
        <f>I1334/MAX(I$2:I1334)-1</f>
        <v>-2.1486438886932357E-2</v>
      </c>
      <c r="L1334" s="7">
        <f>J1334/MAX(J$2:J1334)-1</f>
        <v>-2.1486438886932135E-2</v>
      </c>
    </row>
    <row r="1335" spans="1:12" x14ac:dyDescent="0.25">
      <c r="A1335" s="1">
        <v>45699</v>
      </c>
      <c r="B1335" s="9">
        <v>338.59</v>
      </c>
      <c r="C1335" s="9">
        <f>AVERAGE(B1286:B1335)</f>
        <v>326.76779999999997</v>
      </c>
      <c r="D1335" s="9">
        <f>AVERAGE(B1136:B1335)</f>
        <v>320.64744999999988</v>
      </c>
      <c r="E1335" s="7">
        <f>IF(B1334=0,0,(B1335-B1334)/B1334)</f>
        <v>1.568874490040785E-2</v>
      </c>
      <c r="F1335">
        <f>IF(C1335&gt;D1335,1,0)</f>
        <v>1</v>
      </c>
      <c r="G1335" t="str">
        <f>IF(F1335&gt;F1334,"BUY",IF(F1335&lt;F1334,"SELL","HOLD"))</f>
        <v>HOLD</v>
      </c>
      <c r="H1335" s="7">
        <f>F1334*E1335</f>
        <v>1.568874490040785E-2</v>
      </c>
      <c r="I1335" s="12">
        <f>I1334*(1+E1335)</f>
        <v>1.9093779958269934</v>
      </c>
      <c r="J1335" s="12">
        <f>J1334*(1+H1335)</f>
        <v>2.0361079607276071</v>
      </c>
      <c r="K1335" s="7">
        <f>I1335/MAX(I$2:I1335)-1</f>
        <v>-6.1347892450397401E-3</v>
      </c>
      <c r="L1335" s="7">
        <f>J1335/MAX(J$2:J1335)-1</f>
        <v>-6.134789245039407E-3</v>
      </c>
    </row>
    <row r="1336" spans="1:12" x14ac:dyDescent="0.25">
      <c r="A1336" s="1">
        <v>45700</v>
      </c>
      <c r="B1336" s="9">
        <v>339.36</v>
      </c>
      <c r="C1336" s="9">
        <f>AVERAGE(B1287:B1336)</f>
        <v>327.04920000000004</v>
      </c>
      <c r="D1336" s="9">
        <f>AVERAGE(B1137:B1336)</f>
        <v>320.74569999999989</v>
      </c>
      <c r="E1336" s="7">
        <f>IF(B1335=0,0,(B1336-B1335)/B1335)</f>
        <v>2.2741368616912452E-3</v>
      </c>
      <c r="F1336">
        <f>IF(C1336&gt;D1336,1,0)</f>
        <v>1</v>
      </c>
      <c r="G1336" t="str">
        <f>IF(F1336&gt;F1335,"BUY",IF(F1336&lt;F1335,"SELL","HOLD"))</f>
        <v>HOLD</v>
      </c>
      <c r="H1336" s="7">
        <f>F1335*E1336</f>
        <v>2.2741368616912452E-3</v>
      </c>
      <c r="I1336" s="12">
        <f>I1335*(1+E1336)</f>
        <v>1.9137201827102057</v>
      </c>
      <c r="J1336" s="12">
        <f>J1335*(1+H1336)</f>
        <v>2.0407383488954807</v>
      </c>
      <c r="K1336" s="7">
        <f>I1336/MAX(I$2:I1336)-1</f>
        <v>-3.874603733709403E-3</v>
      </c>
      <c r="L1336" s="7">
        <f>J1336/MAX(J$2:J1336)-1</f>
        <v>-3.87460373370907E-3</v>
      </c>
    </row>
    <row r="1337" spans="1:12" x14ac:dyDescent="0.25">
      <c r="A1337" s="1">
        <v>45701</v>
      </c>
      <c r="B1337" s="9">
        <v>338.5</v>
      </c>
      <c r="C1337" s="9">
        <f>AVERAGE(B1288:B1337)</f>
        <v>327.39480000000003</v>
      </c>
      <c r="D1337" s="9">
        <f>AVERAGE(B1138:B1337)</f>
        <v>320.82294999999988</v>
      </c>
      <c r="E1337" s="7">
        <f>IF(B1336=0,0,(B1337-B1336)/B1336)</f>
        <v>-2.5341819896275743E-3</v>
      </c>
      <c r="F1337">
        <f>IF(C1337&gt;D1337,1,0)</f>
        <v>1</v>
      </c>
      <c r="G1337" t="str">
        <f>IF(F1337&gt;F1336,"BUY",IF(F1337&lt;F1336,"SELL","HOLD"))</f>
        <v>HOLD</v>
      </c>
      <c r="H1337" s="7">
        <f>F1336*E1337</f>
        <v>-2.5341819896275743E-3</v>
      </c>
      <c r="I1337" s="12">
        <f>I1336*(1+E1337)</f>
        <v>1.9088704674899946</v>
      </c>
      <c r="J1337" s="12">
        <f>J1336*(1+H1337)</f>
        <v>2.0355667465261673</v>
      </c>
      <c r="K1337" s="7">
        <f>I1337/MAX(I$2:I1337)-1</f>
        <v>-6.3989667723381993E-3</v>
      </c>
      <c r="L1337" s="7">
        <f>J1337/MAX(J$2:J1337)-1</f>
        <v>-6.3989667723377552E-3</v>
      </c>
    </row>
    <row r="1338" spans="1:12" x14ac:dyDescent="0.25">
      <c r="A1338" s="1">
        <v>45702</v>
      </c>
      <c r="B1338" s="9">
        <v>336.69</v>
      </c>
      <c r="C1338" s="9">
        <f>AVERAGE(B1289:B1338)</f>
        <v>327.81720000000001</v>
      </c>
      <c r="D1338" s="9">
        <f>AVERAGE(B1139:B1338)</f>
        <v>320.8706499999999</v>
      </c>
      <c r="E1338" s="7">
        <f>IF(B1337=0,0,(B1338-B1337)/B1337)</f>
        <v>-5.3471196454948373E-3</v>
      </c>
      <c r="F1338">
        <f>IF(C1338&gt;D1338,1,0)</f>
        <v>1</v>
      </c>
      <c r="G1338" t="str">
        <f>IF(F1338&gt;F1337,"BUY",IF(F1338&lt;F1337,"SELL","HOLD"))</f>
        <v>HOLD</v>
      </c>
      <c r="H1338" s="7">
        <f>F1337*E1338</f>
        <v>-5.3471196454948373E-3</v>
      </c>
      <c r="I1338" s="12">
        <f>I1337*(1+E1338)</f>
        <v>1.8986635087125738</v>
      </c>
      <c r="J1338" s="12">
        <f>J1337*(1+H1338)</f>
        <v>2.0246823275861012</v>
      </c>
      <c r="K1338" s="7">
        <f>I1338/MAX(I$2:I1338)-1</f>
        <v>-1.1711870376893807E-2</v>
      </c>
      <c r="L1338" s="7">
        <f>J1338/MAX(J$2:J1338)-1</f>
        <v>-1.1711870376893363E-2</v>
      </c>
    </row>
    <row r="1339" spans="1:12" x14ac:dyDescent="0.25">
      <c r="A1339" s="1">
        <v>45705</v>
      </c>
      <c r="B1339" s="9">
        <v>335.94</v>
      </c>
      <c r="C1339" s="9">
        <f>AVERAGE(B1290:B1339)</f>
        <v>328.18740000000003</v>
      </c>
      <c r="D1339" s="9">
        <f>AVERAGE(B1140:B1339)</f>
        <v>320.93339999999989</v>
      </c>
      <c r="E1339" s="7">
        <f>IF(B1338=0,0,(B1339-B1338)/B1338)</f>
        <v>-2.2275683863494608E-3</v>
      </c>
      <c r="F1339">
        <f>IF(C1339&gt;D1339,1,0)</f>
        <v>1</v>
      </c>
      <c r="G1339" t="str">
        <f>IF(F1339&gt;F1338,"BUY",IF(F1339&lt;F1338,"SELL","HOLD"))</f>
        <v>HOLD</v>
      </c>
      <c r="H1339" s="7">
        <f>F1338*E1339</f>
        <v>-2.2275683863494608E-3</v>
      </c>
      <c r="I1339" s="12">
        <f>I1338*(1+E1339)</f>
        <v>1.8944341059042504</v>
      </c>
      <c r="J1339" s="12">
        <f>J1338*(1+H1339)</f>
        <v>2.0201722092407701</v>
      </c>
      <c r="K1339" s="7">
        <f>I1339/MAX(I$2:I1339)-1</f>
        <v>-1.3913349771046635E-2</v>
      </c>
      <c r="L1339" s="7">
        <f>J1339/MAX(J$2:J1339)-1</f>
        <v>-1.3913349771046191E-2</v>
      </c>
    </row>
    <row r="1340" spans="1:12" x14ac:dyDescent="0.25">
      <c r="A1340" s="1">
        <v>45706</v>
      </c>
      <c r="B1340" s="9">
        <v>334.9</v>
      </c>
      <c r="C1340" s="9">
        <f>AVERAGE(B1291:B1340)</f>
        <v>328.60180000000008</v>
      </c>
      <c r="D1340" s="9">
        <f>AVERAGE(B1141:B1340)</f>
        <v>320.9799999999999</v>
      </c>
      <c r="E1340" s="7">
        <f>IF(B1339=0,0,(B1340-B1339)/B1339)</f>
        <v>-3.0957909150444141E-3</v>
      </c>
      <c r="F1340">
        <f>IF(C1340&gt;D1340,1,0)</f>
        <v>1</v>
      </c>
      <c r="G1340" t="str">
        <f>IF(F1340&gt;F1339,"BUY",IF(F1340&lt;F1339,"SELL","HOLD"))</f>
        <v>HOLD</v>
      </c>
      <c r="H1340" s="7">
        <f>F1339*E1340</f>
        <v>-3.0957909150444141E-3</v>
      </c>
      <c r="I1340" s="12">
        <f>I1339*(1+E1340)</f>
        <v>1.8885693340100418</v>
      </c>
      <c r="J1340" s="12">
        <f>J1339*(1+H1340)</f>
        <v>2.0139181784685771</v>
      </c>
      <c r="K1340" s="7">
        <f>I1340/MAX(I$2:I1340)-1</f>
        <v>-1.6966067864272016E-2</v>
      </c>
      <c r="L1340" s="7">
        <f>J1340/MAX(J$2:J1340)-1</f>
        <v>-1.6966067864271683E-2</v>
      </c>
    </row>
    <row r="1341" spans="1:12" x14ac:dyDescent="0.25">
      <c r="A1341" s="1">
        <v>45707</v>
      </c>
      <c r="B1341" s="9">
        <v>335.74</v>
      </c>
      <c r="C1341" s="9">
        <f>AVERAGE(B1292:B1341)</f>
        <v>329.16320000000007</v>
      </c>
      <c r="D1341" s="9">
        <f>AVERAGE(B1142:B1341)</f>
        <v>321.02069999999986</v>
      </c>
      <c r="E1341" s="7">
        <f>IF(B1340=0,0,(B1341-B1340)/B1340)</f>
        <v>2.5082114063900624E-3</v>
      </c>
      <c r="F1341">
        <f>IF(C1341&gt;D1341,1,0)</f>
        <v>1</v>
      </c>
      <c r="G1341" t="str">
        <f>IF(F1341&gt;F1340,"BUY",IF(F1341&lt;F1340,"SELL","HOLD"))</f>
        <v>HOLD</v>
      </c>
      <c r="H1341" s="7">
        <f>F1340*E1341</f>
        <v>2.5082114063900624E-3</v>
      </c>
      <c r="I1341" s="12">
        <f>I1340*(1+E1341)</f>
        <v>1.8933062651553645</v>
      </c>
      <c r="J1341" s="12">
        <f>J1340*(1+H1341)</f>
        <v>2.0189695110153485</v>
      </c>
      <c r="K1341" s="7">
        <f>I1341/MAX(I$2:I1341)-1</f>
        <v>-1.4500410942820507E-2</v>
      </c>
      <c r="L1341" s="7">
        <f>J1341/MAX(J$2:J1341)-1</f>
        <v>-1.4500410942820285E-2</v>
      </c>
    </row>
    <row r="1342" spans="1:12" x14ac:dyDescent="0.25">
      <c r="A1342" s="1">
        <v>45708</v>
      </c>
      <c r="B1342" s="9">
        <v>336.55</v>
      </c>
      <c r="C1342" s="9">
        <f>AVERAGE(B1293:B1342)</f>
        <v>329.7118000000001</v>
      </c>
      <c r="D1342" s="9">
        <f>AVERAGE(B1143:B1342)</f>
        <v>321.0689999999999</v>
      </c>
      <c r="E1342" s="7">
        <f>IF(B1341=0,0,(B1342-B1341)/B1341)</f>
        <v>2.4125811639959562E-3</v>
      </c>
      <c r="F1342">
        <f>IF(C1342&gt;D1342,1,0)</f>
        <v>1</v>
      </c>
      <c r="G1342" t="str">
        <f>IF(F1342&gt;F1341,"BUY",IF(F1342&lt;F1341,"SELL","HOLD"))</f>
        <v>HOLD</v>
      </c>
      <c r="H1342" s="7">
        <f>F1341*E1342</f>
        <v>2.4125811639959562E-3</v>
      </c>
      <c r="I1342" s="12">
        <f>I1341*(1+E1342)</f>
        <v>1.8978740201883537</v>
      </c>
      <c r="J1342" s="12">
        <f>J1341*(1+H1342)</f>
        <v>2.023840438828306</v>
      </c>
      <c r="K1342" s="7">
        <f>I1342/MAX(I$2:I1342)-1</f>
        <v>-1.2122813197135485E-2</v>
      </c>
      <c r="L1342" s="7">
        <f>J1342/MAX(J$2:J1342)-1</f>
        <v>-1.2122813197135263E-2</v>
      </c>
    </row>
    <row r="1343" spans="1:12" x14ac:dyDescent="0.25">
      <c r="A1343" s="1">
        <v>45709</v>
      </c>
      <c r="B1343" s="9">
        <v>336.83</v>
      </c>
      <c r="C1343" s="9">
        <f>AVERAGE(B1294:B1343)</f>
        <v>330.10720000000009</v>
      </c>
      <c r="D1343" s="9">
        <f>AVERAGE(B1144:B1343)</f>
        <v>321.11514999999991</v>
      </c>
      <c r="E1343" s="7">
        <f>IF(B1342=0,0,(B1343-B1342)/B1342)</f>
        <v>8.3197147526362417E-4</v>
      </c>
      <c r="F1343">
        <f>IF(C1343&gt;D1343,1,0)</f>
        <v>1</v>
      </c>
      <c r="G1343" t="str">
        <f>IF(F1343&gt;F1342,"BUY",IF(F1343&lt;F1342,"SELL","HOLD"))</f>
        <v>HOLD</v>
      </c>
      <c r="H1343" s="7">
        <f>F1342*E1343</f>
        <v>8.3197147526362417E-4</v>
      </c>
      <c r="I1343" s="12">
        <f>I1342*(1+E1343)</f>
        <v>1.8994529972367942</v>
      </c>
      <c r="J1343" s="12">
        <f>J1342*(1+H1343)</f>
        <v>2.025524216343896</v>
      </c>
      <c r="K1343" s="7">
        <f>I1343/MAX(I$2:I1343)-1</f>
        <v>-1.1300927556651907E-2</v>
      </c>
      <c r="L1343" s="7">
        <f>J1343/MAX(J$2:J1343)-1</f>
        <v>-1.1300927556651685E-2</v>
      </c>
    </row>
    <row r="1344" spans="1:12" x14ac:dyDescent="0.25">
      <c r="A1344" s="1">
        <v>45712</v>
      </c>
      <c r="B1344" s="9">
        <v>338.57</v>
      </c>
      <c r="C1344" s="9">
        <f>AVERAGE(B1295:B1344)</f>
        <v>330.53260000000012</v>
      </c>
      <c r="D1344" s="9">
        <f>AVERAGE(B1145:B1344)</f>
        <v>321.17114999999995</v>
      </c>
      <c r="E1344" s="7">
        <f>IF(B1343=0,0,(B1344-B1343)/B1343)</f>
        <v>5.1658106463201292E-3</v>
      </c>
      <c r="F1344">
        <f>IF(C1344&gt;D1344,1,0)</f>
        <v>1</v>
      </c>
      <c r="G1344" t="str">
        <f>IF(F1344&gt;F1343,"BUY",IF(F1344&lt;F1343,"SELL","HOLD"))</f>
        <v>HOLD</v>
      </c>
      <c r="H1344" s="7">
        <f>F1343*E1344</f>
        <v>5.1658106463201292E-3</v>
      </c>
      <c r="I1344" s="12">
        <f>I1343*(1+E1344)</f>
        <v>1.9092652117521047</v>
      </c>
      <c r="J1344" s="12">
        <f>J1343*(1+H1344)</f>
        <v>2.0359876909050647</v>
      </c>
      <c r="K1344" s="7">
        <f>I1344/MAX(I$2:I1344)-1</f>
        <v>-6.1934953622172495E-3</v>
      </c>
      <c r="L1344" s="7">
        <f>J1344/MAX(J$2:J1344)-1</f>
        <v>-6.1934953622169164E-3</v>
      </c>
    </row>
    <row r="1345" spans="1:12" x14ac:dyDescent="0.25">
      <c r="A1345" s="1">
        <v>45713</v>
      </c>
      <c r="B1345" s="9">
        <v>342.87</v>
      </c>
      <c r="C1345" s="9">
        <f>AVERAGE(B1296:B1345)</f>
        <v>330.9858000000001</v>
      </c>
      <c r="D1345" s="9">
        <f>AVERAGE(B1146:B1345)</f>
        <v>321.24749999999995</v>
      </c>
      <c r="E1345" s="7">
        <f>IF(B1344=0,0,(B1345-B1344)/B1344)</f>
        <v>1.2700475529432648E-2</v>
      </c>
      <c r="F1345">
        <f>IF(C1345&gt;D1345,1,0)</f>
        <v>1</v>
      </c>
      <c r="G1345" t="str">
        <f>IF(F1345&gt;F1344,"BUY",IF(F1345&lt;F1344,"SELL","HOLD"))</f>
        <v>HOLD</v>
      </c>
      <c r="H1345" s="7">
        <f>F1344*E1345</f>
        <v>1.2700475529432648E-2</v>
      </c>
      <c r="I1345" s="12">
        <f>I1344*(1+E1345)</f>
        <v>1.9335137878531594</v>
      </c>
      <c r="J1345" s="12">
        <f>J1344*(1+H1345)</f>
        <v>2.0618457027516306</v>
      </c>
      <c r="K1345" s="7">
        <f>I1345/MAX(I$2:I1345)-1</f>
        <v>0</v>
      </c>
      <c r="L1345" s="7">
        <f>J1345/MAX(J$2:J1345)-1</f>
        <v>0</v>
      </c>
    </row>
    <row r="1346" spans="1:12" x14ac:dyDescent="0.25">
      <c r="A1346" s="1">
        <v>45714</v>
      </c>
      <c r="B1346" s="9">
        <v>346.4</v>
      </c>
      <c r="C1346" s="9">
        <f>AVERAGE(B1297:B1346)</f>
        <v>331.49920000000014</v>
      </c>
      <c r="D1346" s="9">
        <f>AVERAGE(B1147:B1346)</f>
        <v>321.34304999999995</v>
      </c>
      <c r="E1346" s="7">
        <f>IF(B1345=0,0,(B1346-B1345)/B1345)</f>
        <v>1.0295447254061226E-2</v>
      </c>
      <c r="F1346">
        <f>IF(C1346&gt;D1346,1,0)</f>
        <v>1</v>
      </c>
      <c r="G1346" t="str">
        <f>IF(F1346&gt;F1345,"BUY",IF(F1346&lt;F1345,"SELL","HOLD"))</f>
        <v>HOLD</v>
      </c>
      <c r="H1346" s="7">
        <f>F1345*E1346</f>
        <v>1.0295447254061226E-2</v>
      </c>
      <c r="I1346" s="12">
        <f>I1345*(1+E1346)</f>
        <v>1.9534201770710018</v>
      </c>
      <c r="J1346" s="12">
        <f>J1345*(1+H1346)</f>
        <v>2.0830733264303229</v>
      </c>
      <c r="K1346" s="7">
        <f>I1346/MAX(I$2:I1346)-1</f>
        <v>0</v>
      </c>
      <c r="L1346" s="7">
        <f>J1346/MAX(J$2:J1346)-1</f>
        <v>0</v>
      </c>
    </row>
    <row r="1347" spans="1:12" x14ac:dyDescent="0.25">
      <c r="A1347" s="1">
        <v>45715</v>
      </c>
      <c r="B1347" s="9">
        <v>341.54</v>
      </c>
      <c r="C1347" s="9">
        <f>AVERAGE(B1298:B1347)</f>
        <v>331.91660000000013</v>
      </c>
      <c r="D1347" s="9">
        <f>AVERAGE(B1148:B1347)</f>
        <v>321.41274999999996</v>
      </c>
      <c r="E1347" s="7">
        <f>IF(B1346=0,0,(B1347-B1346)/B1346)</f>
        <v>-1.4030023094688098E-2</v>
      </c>
      <c r="F1347">
        <f>IF(C1347&gt;D1347,1,0)</f>
        <v>1</v>
      </c>
      <c r="G1347" t="str">
        <f>IF(F1347&gt;F1346,"BUY",IF(F1347&lt;F1346,"SELL","HOLD"))</f>
        <v>HOLD</v>
      </c>
      <c r="H1347" s="7">
        <f>F1346*E1347</f>
        <v>-1.4030023094688098E-2</v>
      </c>
      <c r="I1347" s="12">
        <f>I1346*(1+E1347)</f>
        <v>1.9260136468730658</v>
      </c>
      <c r="J1347" s="12">
        <f>J1346*(1+H1347)</f>
        <v>2.0538477595525766</v>
      </c>
      <c r="K1347" s="7">
        <f>I1347/MAX(I$2:I1347)-1</f>
        <v>-1.4030023094688149E-2</v>
      </c>
      <c r="L1347" s="7">
        <f>J1347/MAX(J$2:J1347)-1</f>
        <v>-1.4030023094688149E-2</v>
      </c>
    </row>
    <row r="1348" spans="1:12" x14ac:dyDescent="0.25">
      <c r="A1348" s="1">
        <v>45716</v>
      </c>
      <c r="B1348" s="9">
        <v>333.08</v>
      </c>
      <c r="C1348" s="9">
        <f>AVERAGE(B1299:B1348)</f>
        <v>332.1006000000001</v>
      </c>
      <c r="D1348" s="9">
        <f>AVERAGE(B1149:B1348)</f>
        <v>321.45679999999999</v>
      </c>
      <c r="E1348" s="7">
        <f>IF(B1347=0,0,(B1348-B1347)/B1347)</f>
        <v>-2.4770158692978966E-2</v>
      </c>
      <c r="F1348">
        <f>IF(C1348&gt;D1348,1,0)</f>
        <v>1</v>
      </c>
      <c r="G1348" t="str">
        <f>IF(F1348&gt;F1347,"BUY",IF(F1348&lt;F1347,"SELL","HOLD"))</f>
        <v>HOLD</v>
      </c>
      <c r="H1348" s="7">
        <f>F1347*E1348</f>
        <v>-2.4770158692978966E-2</v>
      </c>
      <c r="I1348" s="12">
        <f>I1347*(1+E1348)</f>
        <v>1.8783059831951767</v>
      </c>
      <c r="J1348" s="12">
        <f>J1347*(1+H1348)</f>
        <v>2.00297362461724</v>
      </c>
      <c r="K1348" s="7">
        <f>I1348/MAX(I$2:I1348)-1</f>
        <v>-3.8452655889145593E-2</v>
      </c>
      <c r="L1348" s="7">
        <f>J1348/MAX(J$2:J1348)-1</f>
        <v>-3.8452655889145482E-2</v>
      </c>
    </row>
    <row r="1349" spans="1:12" x14ac:dyDescent="0.25">
      <c r="A1349" s="1">
        <v>45719</v>
      </c>
      <c r="B1349" s="9">
        <v>336.47</v>
      </c>
      <c r="C1349" s="9">
        <f>AVERAGE(B1300:B1349)</f>
        <v>332.36620000000011</v>
      </c>
      <c r="D1349" s="9">
        <f>AVERAGE(B1150:B1349)</f>
        <v>321.53984999999994</v>
      </c>
      <c r="E1349" s="7">
        <f>IF(B1348=0,0,(B1349-B1348)/B1348)</f>
        <v>1.0177735078659912E-2</v>
      </c>
      <c r="F1349">
        <f>IF(C1349&gt;D1349,1,0)</f>
        <v>1</v>
      </c>
      <c r="G1349" t="str">
        <f>IF(F1349&gt;F1348,"BUY",IF(F1349&lt;F1348,"SELL","HOLD"))</f>
        <v>HOLD</v>
      </c>
      <c r="H1349" s="7">
        <f>F1348*E1349</f>
        <v>1.0177735078659912E-2</v>
      </c>
      <c r="I1349" s="12">
        <f>I1348*(1+E1349)</f>
        <v>1.897422883888799</v>
      </c>
      <c r="J1349" s="12">
        <f>J1348*(1+H1349)</f>
        <v>2.0233593595381372</v>
      </c>
      <c r="K1349" s="7">
        <f>I1349/MAX(I$2:I1349)-1</f>
        <v>-2.8666281755196366E-2</v>
      </c>
      <c r="L1349" s="7">
        <f>J1349/MAX(J$2:J1349)-1</f>
        <v>-2.8666281755196366E-2</v>
      </c>
    </row>
    <row r="1350" spans="1:12" x14ac:dyDescent="0.25">
      <c r="A1350" s="1">
        <v>45720</v>
      </c>
      <c r="B1350" s="9">
        <v>332.13</v>
      </c>
      <c r="C1350" s="9">
        <f>AVERAGE(B1301:B1350)</f>
        <v>332.52260000000007</v>
      </c>
      <c r="D1350" s="9">
        <f>AVERAGE(B1151:B1350)</f>
        <v>321.57445000000001</v>
      </c>
      <c r="E1350" s="7">
        <f>IF(B1349=0,0,(B1350-B1349)/B1349)</f>
        <v>-1.289862394864336E-2</v>
      </c>
      <c r="F1350">
        <f>IF(C1350&gt;D1350,1,0)</f>
        <v>1</v>
      </c>
      <c r="G1350" t="str">
        <f>IF(F1350&gt;F1349,"BUY",IF(F1350&lt;F1349,"SELL","HOLD"))</f>
        <v>HOLD</v>
      </c>
      <c r="H1350" s="7">
        <f>F1349*E1350</f>
        <v>-1.289862394864336E-2</v>
      </c>
      <c r="I1350" s="12">
        <f>I1349*(1+E1350)</f>
        <v>1.8729487396379669</v>
      </c>
      <c r="J1350" s="12">
        <f>J1349*(1+H1350)</f>
        <v>1.9972608080464869</v>
      </c>
      <c r="K1350" s="7">
        <f>I1350/MAX(I$2:I1350)-1</f>
        <v>-4.1195150115473589E-2</v>
      </c>
      <c r="L1350" s="7">
        <f>J1350/MAX(J$2:J1350)-1</f>
        <v>-4.1195150115473589E-2</v>
      </c>
    </row>
    <row r="1351" spans="1:12" x14ac:dyDescent="0.25">
      <c r="A1351" s="1">
        <v>45721</v>
      </c>
      <c r="B1351" s="9">
        <v>331.66</v>
      </c>
      <c r="C1351" s="9">
        <f>AVERAGE(B1302:B1351)</f>
        <v>332.64340000000004</v>
      </c>
      <c r="D1351" s="9">
        <f>AVERAGE(B1152:B1351)</f>
        <v>321.61914999999999</v>
      </c>
      <c r="E1351" s="7">
        <f>IF(B1350=0,0,(B1351-B1350)/B1350)</f>
        <v>-1.4151085418359392E-3</v>
      </c>
      <c r="F1351">
        <f>IF(C1351&gt;D1351,1,0)</f>
        <v>1</v>
      </c>
      <c r="G1351" t="str">
        <f>IF(F1351&gt;F1350,"BUY",IF(F1351&lt;F1350,"SELL","HOLD"))</f>
        <v>HOLD</v>
      </c>
      <c r="H1351" s="7">
        <f>F1350*E1351</f>
        <v>-1.4151085418359392E-3</v>
      </c>
      <c r="I1351" s="12">
        <f>I1350*(1+E1351)</f>
        <v>1.8702983138780844</v>
      </c>
      <c r="J1351" s="12">
        <f>J1350*(1+H1351)</f>
        <v>1.9944344672167462</v>
      </c>
      <c r="K1351" s="7">
        <f>I1351/MAX(I$2:I1351)-1</f>
        <v>-4.2551963048498842E-2</v>
      </c>
      <c r="L1351" s="7">
        <f>J1351/MAX(J$2:J1351)-1</f>
        <v>-4.2551963048498842E-2</v>
      </c>
    </row>
    <row r="1352" spans="1:12" x14ac:dyDescent="0.25">
      <c r="A1352" s="1">
        <v>45722</v>
      </c>
      <c r="B1352" s="9">
        <v>328.03</v>
      </c>
      <c r="C1352" s="9">
        <f>AVERAGE(B1303:B1352)</f>
        <v>332.73000000000008</v>
      </c>
      <c r="D1352" s="9">
        <f>AVERAGE(B1153:B1352)</f>
        <v>321.66039999999998</v>
      </c>
      <c r="E1352" s="7">
        <f>IF(B1351=0,0,(B1352-B1351)/B1351)</f>
        <v>-1.0944943616957281E-2</v>
      </c>
      <c r="F1352">
        <f>IF(C1352&gt;D1352,1,0)</f>
        <v>1</v>
      </c>
      <c r="G1352" t="str">
        <f>IF(F1352&gt;F1351,"BUY",IF(F1352&lt;F1351,"SELL","HOLD"))</f>
        <v>HOLD</v>
      </c>
      <c r="H1352" s="7">
        <f>F1351*E1352</f>
        <v>-1.0944943616957281E-2</v>
      </c>
      <c r="I1352" s="12">
        <f>I1351*(1+E1352)</f>
        <v>1.8498280042857984</v>
      </c>
      <c r="J1352" s="12">
        <f>J1351*(1+H1352)</f>
        <v>1.9726054944253426</v>
      </c>
      <c r="K1352" s="7">
        <f>I1352/MAX(I$2:I1352)-1</f>
        <v>-5.3031177829099496E-2</v>
      </c>
      <c r="L1352" s="7">
        <f>J1352/MAX(J$2:J1352)-1</f>
        <v>-5.3031177829099496E-2</v>
      </c>
    </row>
    <row r="1353" spans="1:12" x14ac:dyDescent="0.25">
      <c r="A1353" s="1">
        <v>45723</v>
      </c>
      <c r="B1353" s="9">
        <v>322.39</v>
      </c>
      <c r="C1353" s="9">
        <f>AVERAGE(B1304:B1353)</f>
        <v>332.63420000000008</v>
      </c>
      <c r="D1353" s="9">
        <f>AVERAGE(B1154:B1353)</f>
        <v>321.70659999999998</v>
      </c>
      <c r="E1353" s="7">
        <f>IF(B1352=0,0,(B1353-B1352)/B1352)</f>
        <v>-1.7193549370484368E-2</v>
      </c>
      <c r="F1353">
        <f>IF(C1353&gt;D1353,1,0)</f>
        <v>1</v>
      </c>
      <c r="G1353" t="str">
        <f>IF(F1353&gt;F1352,"BUY",IF(F1353&lt;F1352,"SELL","HOLD"))</f>
        <v>HOLD</v>
      </c>
      <c r="H1353" s="7">
        <f>F1352*E1353</f>
        <v>-1.7193549370484368E-2</v>
      </c>
      <c r="I1353" s="12">
        <f>I1352*(1+E1353)</f>
        <v>1.8180228951672059</v>
      </c>
      <c r="J1353" s="12">
        <f>J1352*(1+H1353)</f>
        <v>1.9386894044684517</v>
      </c>
      <c r="K1353" s="7">
        <f>I1353/MAX(I$2:I1353)-1</f>
        <v>-6.9312933025404311E-2</v>
      </c>
      <c r="L1353" s="7">
        <f>J1353/MAX(J$2:J1353)-1</f>
        <v>-6.9312933025404311E-2</v>
      </c>
    </row>
    <row r="1354" spans="1:12" x14ac:dyDescent="0.25">
      <c r="A1354" s="1">
        <v>45726</v>
      </c>
      <c r="B1354" s="9">
        <v>324.39999999999998</v>
      </c>
      <c r="C1354" s="9">
        <f>AVERAGE(B1305:B1354)</f>
        <v>332.58500000000009</v>
      </c>
      <c r="D1354" s="9">
        <f>AVERAGE(B1155:B1354)</f>
        <v>321.77159999999998</v>
      </c>
      <c r="E1354" s="7">
        <f>IF(B1353=0,0,(B1354-B1353)/B1353)</f>
        <v>6.2346846986568779E-3</v>
      </c>
      <c r="F1354">
        <f>IF(C1354&gt;D1354,1,0)</f>
        <v>1</v>
      </c>
      <c r="G1354" t="str">
        <f>IF(F1354&gt;F1353,"BUY",IF(F1354&lt;F1353,"SELL","HOLD"))</f>
        <v>HOLD</v>
      </c>
      <c r="H1354" s="7">
        <f>F1353*E1354</f>
        <v>6.2346846986568779E-3</v>
      </c>
      <c r="I1354" s="12">
        <f>I1353*(1+E1354)</f>
        <v>1.8293576946935128</v>
      </c>
      <c r="J1354" s="12">
        <f>J1353*(1+H1354)</f>
        <v>1.9507765216339394</v>
      </c>
      <c r="K1354" s="7">
        <f>I1354/MAX(I$2:I1354)-1</f>
        <v>-6.3510392609699928E-2</v>
      </c>
      <c r="L1354" s="7">
        <f>J1354/MAX(J$2:J1354)-1</f>
        <v>-6.3510392609699928E-2</v>
      </c>
    </row>
    <row r="1355" spans="1:12" x14ac:dyDescent="0.25">
      <c r="A1355" s="1">
        <v>45727</v>
      </c>
      <c r="B1355" s="9">
        <v>327.11</v>
      </c>
      <c r="C1355" s="9">
        <f>AVERAGE(B1306:B1355)</f>
        <v>332.63419999999996</v>
      </c>
      <c r="D1355" s="9">
        <f>AVERAGE(B1156:B1355)</f>
        <v>321.86950000000002</v>
      </c>
      <c r="E1355" s="7">
        <f>IF(B1354=0,0,(B1355-B1354)/B1354)</f>
        <v>8.3538840937115808E-3</v>
      </c>
      <c r="F1355">
        <f>IF(C1355&gt;D1355,1,0)</f>
        <v>1</v>
      </c>
      <c r="G1355" t="str">
        <f>IF(F1355&gt;F1354,"BUY",IF(F1355&lt;F1354,"SELL","HOLD"))</f>
        <v>HOLD</v>
      </c>
      <c r="H1355" s="7">
        <f>F1354*E1355</f>
        <v>8.3538840937115808E-3</v>
      </c>
      <c r="I1355" s="12">
        <f>I1354*(1+E1355)</f>
        <v>1.8446399368409219</v>
      </c>
      <c r="J1355" s="12">
        <f>J1354*(1+H1355)</f>
        <v>1.9670730825884033</v>
      </c>
      <c r="K1355" s="7">
        <f>I1355/MAX(I$2:I1355)-1</f>
        <v>-5.5687066974595911E-2</v>
      </c>
      <c r="L1355" s="7">
        <f>J1355/MAX(J$2:J1355)-1</f>
        <v>-5.5687066974595911E-2</v>
      </c>
    </row>
    <row r="1356" spans="1:12" x14ac:dyDescent="0.25">
      <c r="A1356" s="1">
        <v>45728</v>
      </c>
      <c r="B1356" s="9">
        <v>325.49</v>
      </c>
      <c r="C1356" s="9">
        <f>AVERAGE(B1307:B1356)</f>
        <v>332.61080000000004</v>
      </c>
      <c r="D1356" s="9">
        <f>AVERAGE(B1157:B1356)</f>
        <v>321.93279999999999</v>
      </c>
      <c r="E1356" s="7">
        <f>IF(B1355=0,0,(B1356-B1355)/B1355)</f>
        <v>-4.9524624743970055E-3</v>
      </c>
      <c r="F1356">
        <f>IF(C1356&gt;D1356,1,0)</f>
        <v>1</v>
      </c>
      <c r="G1356" t="str">
        <f>IF(F1356&gt;F1355,"BUY",IF(F1356&lt;F1355,"SELL","HOLD"))</f>
        <v>HOLD</v>
      </c>
      <c r="H1356" s="7">
        <f>F1355*E1356</f>
        <v>-4.9524624743970055E-3</v>
      </c>
      <c r="I1356" s="12">
        <f>I1355*(1+E1356)</f>
        <v>1.8355044267749432</v>
      </c>
      <c r="J1356" s="12">
        <f>J1355*(1+H1356)</f>
        <v>1.9573312269624878</v>
      </c>
      <c r="K1356" s="7">
        <f>I1356/MAX(I$2:I1356)-1</f>
        <v>-6.0363741339491961E-2</v>
      </c>
      <c r="L1356" s="7">
        <f>J1356/MAX(J$2:J1356)-1</f>
        <v>-6.0363741339491961E-2</v>
      </c>
    </row>
    <row r="1357" spans="1:12" x14ac:dyDescent="0.25">
      <c r="A1357" s="1">
        <v>45729</v>
      </c>
      <c r="B1357" s="9">
        <v>317.32</v>
      </c>
      <c r="C1357" s="9">
        <f>AVERAGE(B1308:B1357)</f>
        <v>332.47739999999999</v>
      </c>
      <c r="D1357" s="9">
        <f>AVERAGE(B1158:B1357)</f>
        <v>321.93824999999998</v>
      </c>
      <c r="E1357" s="7">
        <f>IF(B1356=0,0,(B1357-B1356)/B1356)</f>
        <v>-2.5100617530492537E-2</v>
      </c>
      <c r="F1357">
        <f>IF(C1357&gt;D1357,1,0)</f>
        <v>1</v>
      </c>
      <c r="G1357" t="str">
        <f>IF(F1357&gt;F1356,"BUY",IF(F1357&lt;F1356,"SELL","HOLD"))</f>
        <v>HOLD</v>
      </c>
      <c r="H1357" s="7">
        <f>F1356*E1357</f>
        <v>-2.5100617530492537E-2</v>
      </c>
      <c r="I1357" s="12">
        <f>I1356*(1+E1357)</f>
        <v>1.7894321321829394</v>
      </c>
      <c r="J1357" s="12">
        <f>J1356*(1+H1357)</f>
        <v>1.9082010044540128</v>
      </c>
      <c r="K1357" s="7">
        <f>I1357/MAX(I$2:I1357)-1</f>
        <v>-8.3949191685912417E-2</v>
      </c>
      <c r="L1357" s="7">
        <f>J1357/MAX(J$2:J1357)-1</f>
        <v>-8.3949191685912306E-2</v>
      </c>
    </row>
    <row r="1358" spans="1:12" x14ac:dyDescent="0.25">
      <c r="A1358" s="1">
        <v>45730</v>
      </c>
      <c r="B1358" s="9">
        <v>315.83999999999997</v>
      </c>
      <c r="C1358" s="9">
        <f>AVERAGE(B1309:B1358)</f>
        <v>332.30759999999992</v>
      </c>
      <c r="D1358" s="9">
        <f>AVERAGE(B1159:B1358)</f>
        <v>321.94589999999994</v>
      </c>
      <c r="E1358" s="7">
        <f>IF(B1357=0,0,(B1358-B1357)/B1357)</f>
        <v>-4.6640615151897716E-3</v>
      </c>
      <c r="F1358">
        <f>IF(C1358&gt;D1358,1,0)</f>
        <v>1</v>
      </c>
      <c r="G1358" t="str">
        <f>IF(F1358&gt;F1357,"BUY",IF(F1358&lt;F1357,"SELL","HOLD"))</f>
        <v>HOLD</v>
      </c>
      <c r="H1358" s="7">
        <f>F1357*E1358</f>
        <v>-4.6640615151897716E-3</v>
      </c>
      <c r="I1358" s="12">
        <f>I1357*(1+E1358)</f>
        <v>1.7810861106411811</v>
      </c>
      <c r="J1358" s="12">
        <f>J1357*(1+H1358)</f>
        <v>1.8993010375858925</v>
      </c>
      <c r="K1358" s="7">
        <f>I1358/MAX(I$2:I1358)-1</f>
        <v>-8.8221709006928495E-2</v>
      </c>
      <c r="L1358" s="7">
        <f>J1358/MAX(J$2:J1358)-1</f>
        <v>-8.8221709006928495E-2</v>
      </c>
    </row>
    <row r="1359" spans="1:12" x14ac:dyDescent="0.25">
      <c r="A1359" s="1">
        <v>45733</v>
      </c>
      <c r="B1359" s="9">
        <v>317.33</v>
      </c>
      <c r="C1359" s="9">
        <f>AVERAGE(B1310:B1359)</f>
        <v>332.1628</v>
      </c>
      <c r="D1359" s="9">
        <f>AVERAGE(B1160:B1359)</f>
        <v>321.92435</v>
      </c>
      <c r="E1359" s="7">
        <f>IF(B1358=0,0,(B1359-B1358)/B1358)</f>
        <v>4.7175785207700391E-3</v>
      </c>
      <c r="F1359">
        <f>IF(C1359&gt;D1359,1,0)</f>
        <v>1</v>
      </c>
      <c r="G1359" t="str">
        <f>IF(F1359&gt;F1358,"BUY",IF(F1359&lt;F1358,"SELL","HOLD"))</f>
        <v>HOLD</v>
      </c>
      <c r="H1359" s="7">
        <f>F1358*E1359</f>
        <v>4.7175785207700391E-3</v>
      </c>
      <c r="I1359" s="12">
        <f>I1358*(1+E1359)</f>
        <v>1.7894885242203837</v>
      </c>
      <c r="J1359" s="12">
        <f>J1358*(1+H1359)</f>
        <v>1.908261139365284</v>
      </c>
      <c r="K1359" s="7">
        <f>I1359/MAX(I$2:I1359)-1</f>
        <v>-8.392032332563526E-2</v>
      </c>
      <c r="L1359" s="7">
        <f>J1359/MAX(J$2:J1359)-1</f>
        <v>-8.3920323325635149E-2</v>
      </c>
    </row>
    <row r="1360" spans="1:12" x14ac:dyDescent="0.25">
      <c r="A1360" s="1">
        <v>45734</v>
      </c>
      <c r="B1360" s="9">
        <v>312.89</v>
      </c>
      <c r="C1360" s="9">
        <f>AVERAGE(B1311:B1360)</f>
        <v>331.85360000000003</v>
      </c>
      <c r="D1360" s="9">
        <f>AVERAGE(B1161:B1360)</f>
        <v>321.86354999999998</v>
      </c>
      <c r="E1360" s="7">
        <f>IF(B1359=0,0,(B1360-B1359)/B1359)</f>
        <v>-1.3991743610752207E-2</v>
      </c>
      <c r="F1360">
        <f>IF(C1360&gt;D1360,1,0)</f>
        <v>1</v>
      </c>
      <c r="G1360" t="str">
        <f>IF(F1360&gt;F1359,"BUY",IF(F1360&lt;F1359,"SELL","HOLD"))</f>
        <v>HOLD</v>
      </c>
      <c r="H1360" s="7">
        <f>F1359*E1360</f>
        <v>-1.3991743610752207E-2</v>
      </c>
      <c r="I1360" s="12">
        <f>I1359*(1+E1360)</f>
        <v>1.7644504595951089</v>
      </c>
      <c r="J1360" s="12">
        <f>J1359*(1+H1360)</f>
        <v>1.8815612387609231</v>
      </c>
      <c r="K1360" s="7">
        <f>I1360/MAX(I$2:I1360)-1</f>
        <v>-9.6737875288683606E-2</v>
      </c>
      <c r="L1360" s="7">
        <f>J1360/MAX(J$2:J1360)-1</f>
        <v>-9.6737875288683606E-2</v>
      </c>
    </row>
    <row r="1361" spans="1:12" x14ac:dyDescent="0.25">
      <c r="A1361" s="1">
        <v>45735</v>
      </c>
      <c r="B1361" s="9">
        <v>313.70999999999998</v>
      </c>
      <c r="C1361" s="9">
        <f>AVERAGE(B1312:B1361)</f>
        <v>331.52439999999996</v>
      </c>
      <c r="D1361" s="9">
        <f>AVERAGE(B1162:B1361)</f>
        <v>321.81079999999997</v>
      </c>
      <c r="E1361" s="7">
        <f>IF(B1360=0,0,(B1361-B1360)/B1360)</f>
        <v>2.6207293297963925E-3</v>
      </c>
      <c r="F1361">
        <f>IF(C1361&gt;D1361,1,0)</f>
        <v>1</v>
      </c>
      <c r="G1361" t="str">
        <f>IF(F1361&gt;F1360,"BUY",IF(F1361&lt;F1360,"SELL","HOLD"))</f>
        <v>HOLD</v>
      </c>
      <c r="H1361" s="7">
        <f>F1360*E1361</f>
        <v>2.6207293297963925E-3</v>
      </c>
      <c r="I1361" s="12">
        <f>I1360*(1+E1361)</f>
        <v>1.7690746066655425</v>
      </c>
      <c r="J1361" s="12">
        <f>J1360*(1+H1361)</f>
        <v>1.8864923014851518</v>
      </c>
      <c r="K1361" s="7">
        <f>I1361/MAX(I$2:I1361)-1</f>
        <v>-9.4370669745958535E-2</v>
      </c>
      <c r="L1361" s="7">
        <f>J1361/MAX(J$2:J1361)-1</f>
        <v>-9.4370669745958424E-2</v>
      </c>
    </row>
    <row r="1362" spans="1:12" x14ac:dyDescent="0.25">
      <c r="A1362" s="1">
        <v>45736</v>
      </c>
      <c r="B1362" s="9">
        <v>313.91000000000003</v>
      </c>
      <c r="C1362" s="9">
        <f>AVERAGE(B1313:B1362)</f>
        <v>331.1955999999999</v>
      </c>
      <c r="D1362" s="9">
        <f>AVERAGE(B1163:B1362)</f>
        <v>321.79824999999994</v>
      </c>
      <c r="E1362" s="7">
        <f>IF(B1361=0,0,(B1362-B1361)/B1361)</f>
        <v>6.3753147811687703E-4</v>
      </c>
      <c r="F1362">
        <f>IF(C1362&gt;D1362,1,0)</f>
        <v>1</v>
      </c>
      <c r="G1362" t="str">
        <f>IF(F1362&gt;F1361,"BUY",IF(F1362&lt;F1361,"SELL","HOLD"))</f>
        <v>HOLD</v>
      </c>
      <c r="H1362" s="7">
        <f>F1361*E1362</f>
        <v>6.3753147811687703E-4</v>
      </c>
      <c r="I1362" s="12">
        <f>I1361*(1+E1362)</f>
        <v>1.7702024474144289</v>
      </c>
      <c r="J1362" s="12">
        <f>J1361*(1+H1362)</f>
        <v>1.8876949997105736</v>
      </c>
      <c r="K1362" s="7">
        <f>I1362/MAX(I$2:I1362)-1</f>
        <v>-9.3793302540415735E-2</v>
      </c>
      <c r="L1362" s="7">
        <f>J1362/MAX(J$2:J1362)-1</f>
        <v>-9.3793302540415624E-2</v>
      </c>
    </row>
    <row r="1363" spans="1:12" x14ac:dyDescent="0.25">
      <c r="A1363" s="1">
        <v>45737</v>
      </c>
      <c r="B1363" s="9">
        <v>320.33999999999997</v>
      </c>
      <c r="C1363" s="9">
        <f>AVERAGE(B1314:B1363)</f>
        <v>330.93599999999992</v>
      </c>
      <c r="D1363" s="9">
        <f>AVERAGE(B1164:B1363)</f>
        <v>321.78034999999994</v>
      </c>
      <c r="E1363" s="7">
        <f>IF(B1362=0,0,(B1363-B1362)/B1362)</f>
        <v>2.0483578095632345E-2</v>
      </c>
      <c r="F1363">
        <f>IF(C1363&gt;D1363,1,0)</f>
        <v>1</v>
      </c>
      <c r="G1363" t="str">
        <f>IF(F1363&gt;F1362,"BUY",IF(F1363&lt;F1362,"SELL","HOLD"))</f>
        <v>HOLD</v>
      </c>
      <c r="H1363" s="7">
        <f>F1362*E1363</f>
        <v>2.0483578095632345E-2</v>
      </c>
      <c r="I1363" s="12">
        <f>I1362*(1+E1363)</f>
        <v>1.8064625274911217</v>
      </c>
      <c r="J1363" s="12">
        <f>J1362*(1+H1363)</f>
        <v>1.9263617476578798</v>
      </c>
      <c r="K1363" s="7">
        <f>I1363/MAX(I$2:I1363)-1</f>
        <v>-7.523094688221732E-2</v>
      </c>
      <c r="L1363" s="7">
        <f>J1363/MAX(J$2:J1363)-1</f>
        <v>-7.5230946882217209E-2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C1BBD-6D56-4486-9207-42F62834281F}">
  <dimension ref="A1:I7"/>
  <sheetViews>
    <sheetView workbookViewId="0"/>
  </sheetViews>
  <sheetFormatPr defaultRowHeight="15" x14ac:dyDescent="0.25"/>
  <sheetData>
    <row r="1" spans="1:9" ht="21" x14ac:dyDescent="0.35">
      <c r="A1" s="5" t="s">
        <v>64</v>
      </c>
      <c r="H1" t="s">
        <v>68</v>
      </c>
    </row>
    <row r="2" spans="1:9" x14ac:dyDescent="0.25">
      <c r="H2" t="s">
        <v>69</v>
      </c>
      <c r="I2">
        <f>COUNTIF(Price_Data!G:G,"BUY")+COUNTIF(Price_Data!G:G,"SELL")</f>
        <v>4</v>
      </c>
    </row>
    <row r="3" spans="1:9" x14ac:dyDescent="0.25">
      <c r="A3" s="3" t="s">
        <v>0</v>
      </c>
      <c r="B3" s="3" t="s">
        <v>65</v>
      </c>
      <c r="C3" s="3" t="s">
        <v>2</v>
      </c>
      <c r="D3" s="3" t="s">
        <v>3</v>
      </c>
      <c r="E3" s="3" t="s">
        <v>6</v>
      </c>
      <c r="F3" s="3" t="s">
        <v>66</v>
      </c>
      <c r="H3" s="3" t="s">
        <v>70</v>
      </c>
      <c r="I3">
        <f>COUNTIF(Price_Data!G:G,"BUY")</f>
        <v>2</v>
      </c>
    </row>
    <row r="4" spans="1:9" x14ac:dyDescent="0.25">
      <c r="H4" t="s">
        <v>71</v>
      </c>
      <c r="I4">
        <f>COUNTIF(Price_Data!G:G,"SELL")</f>
        <v>2</v>
      </c>
    </row>
    <row r="5" spans="1:9" x14ac:dyDescent="0.25">
      <c r="A5" t="s">
        <v>67</v>
      </c>
    </row>
    <row r="6" spans="1:9" x14ac:dyDescent="0.25">
      <c r="H6" t="s">
        <v>72</v>
      </c>
      <c r="I6">
        <f>_xlfn.MINIFS(Price_Data!A:A,Price_Data!G:G,"&lt;&gt;HOLD")</f>
        <v>44574</v>
      </c>
    </row>
    <row r="7" spans="1:9" x14ac:dyDescent="0.25">
      <c r="H7" t="s">
        <v>73</v>
      </c>
      <c r="I7">
        <f>_xlfn.MAXIFS(Price_Data!A:A,Price_Data!G:G,"&lt;&gt;HOLD")</f>
        <v>45268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3FF83-3B70-4A55-BD20-357C620ECF5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6AAEA-5B62-4346-9D4B-84A9A3D1E957}">
  <dimension ref="A1:D44"/>
  <sheetViews>
    <sheetView workbookViewId="0"/>
  </sheetViews>
  <sheetFormatPr defaultRowHeight="15" x14ac:dyDescent="0.25"/>
  <sheetData>
    <row r="1" spans="1:3" ht="21" x14ac:dyDescent="0.35">
      <c r="A1" s="5" t="s">
        <v>74</v>
      </c>
    </row>
    <row r="3" spans="1:3" x14ac:dyDescent="0.25">
      <c r="A3" s="3" t="s">
        <v>75</v>
      </c>
    </row>
    <row r="4" spans="1:3" x14ac:dyDescent="0.25">
      <c r="A4" s="6" t="s">
        <v>18</v>
      </c>
      <c r="B4" s="6" t="s">
        <v>19</v>
      </c>
      <c r="C4" s="6" t="s">
        <v>20</v>
      </c>
    </row>
    <row r="5" spans="1:3" x14ac:dyDescent="0.25">
      <c r="A5" t="s">
        <v>22</v>
      </c>
      <c r="B5" s="7">
        <f>Price_Data!I1363-1</f>
        <v>0.80646252749112168</v>
      </c>
      <c r="C5" s="7">
        <f>Price_Data!J1363-1</f>
        <v>0.92636174765787982</v>
      </c>
    </row>
    <row r="6" spans="1:3" x14ac:dyDescent="0.25">
      <c r="A6" t="s">
        <v>76</v>
      </c>
      <c r="B6" s="18">
        <f>10000*Price_Data!I1363</f>
        <v>18064.625274911217</v>
      </c>
      <c r="C6" s="18">
        <f>10000*Price_Data!J1363</f>
        <v>19263.617476578798</v>
      </c>
    </row>
    <row r="7" spans="1:3" x14ac:dyDescent="0.25">
      <c r="A7" t="s">
        <v>77</v>
      </c>
      <c r="B7" s="7">
        <f>(Price_Data!I1363)^(1/5.22)-1</f>
        <v>0.11995597133386249</v>
      </c>
      <c r="C7" s="7">
        <f>(Price_Data!J1363)^(1/5.22)-1</f>
        <v>0.13382878920908836</v>
      </c>
    </row>
    <row r="8" spans="1:3" x14ac:dyDescent="0.25">
      <c r="A8" t="s">
        <v>78</v>
      </c>
      <c r="B8" s="7">
        <f>AVERAGE(Price_Data!E2:E1363)</f>
        <v>5.1174768038269485E-4</v>
      </c>
      <c r="C8" s="7">
        <f>AVERAGE(Price_Data!H2:H1363)</f>
        <v>5.3867549863744477E-4</v>
      </c>
    </row>
    <row r="9" spans="1:3" x14ac:dyDescent="0.25">
      <c r="A9" t="s">
        <v>79</v>
      </c>
      <c r="B9">
        <f>(Price_Data!I1363)^(1/(COUNTA(Price_Data!A:A)-1))-1</f>
        <v>4.3428702732573043E-4</v>
      </c>
      <c r="C9">
        <f>(Price_Data!J1363)^(1/(COUNTA(Price_Data!A:A)-1))-1</f>
        <v>4.8149115061613124E-4</v>
      </c>
    </row>
    <row r="11" spans="1:3" x14ac:dyDescent="0.25">
      <c r="A11" s="3" t="s">
        <v>80</v>
      </c>
    </row>
    <row r="12" spans="1:3" x14ac:dyDescent="0.25">
      <c r="A12" s="6" t="s">
        <v>18</v>
      </c>
      <c r="B12" s="6" t="s">
        <v>19</v>
      </c>
      <c r="C12" s="6" t="s">
        <v>20</v>
      </c>
    </row>
    <row r="13" spans="1:3" x14ac:dyDescent="0.25">
      <c r="A13" t="s">
        <v>81</v>
      </c>
      <c r="B13" s="7">
        <f>STDEV(Price_Data!E2:E1363)</f>
        <v>1.2390043577509344E-2</v>
      </c>
      <c r="C13" s="7">
        <f>STDEV(Price_Data!H2:H1363)</f>
        <v>1.066019084050762E-2</v>
      </c>
    </row>
    <row r="14" spans="1:3" x14ac:dyDescent="0.25">
      <c r="A14" t="s">
        <v>82</v>
      </c>
      <c r="B14" s="7">
        <f>B13*SQRT(252)</f>
        <v>0.19668584423605656</v>
      </c>
      <c r="C14" s="7">
        <f>C13*SQRT(252)</f>
        <v>0.16922528335483067</v>
      </c>
    </row>
    <row r="15" spans="1:3" x14ac:dyDescent="0.25">
      <c r="A15" t="s">
        <v>83</v>
      </c>
      <c r="B15" s="7">
        <f>MIN(Price_Data!K2:K1363)</f>
        <v>-0.34072908755560372</v>
      </c>
      <c r="C15" s="7">
        <f>MIN(Price_Data!L2:L1363)</f>
        <v>-0.34072908755560383</v>
      </c>
    </row>
    <row r="16" spans="1:3" x14ac:dyDescent="0.25">
      <c r="A16" t="s">
        <v>84</v>
      </c>
      <c r="B16" s="7">
        <f>MIN(Price_Data!E2:E1363)</f>
        <v>-0.10344394167923585</v>
      </c>
      <c r="C16" s="7">
        <f>MIN(Price_Data!H2:H1363)</f>
        <v>-0.10344394167923585</v>
      </c>
    </row>
    <row r="17" spans="1:4" x14ac:dyDescent="0.25">
      <c r="A17" t="s">
        <v>85</v>
      </c>
      <c r="B17" s="7">
        <f>MAX(Price_Data!E2:E1363)</f>
        <v>5.2250687509046163E-2</v>
      </c>
      <c r="C17" s="7">
        <f>MAX(Price_Data!H2:H1363)</f>
        <v>5.2250687509046163E-2</v>
      </c>
    </row>
    <row r="18" spans="1:4" x14ac:dyDescent="0.25">
      <c r="A18" t="s">
        <v>86</v>
      </c>
      <c r="B18" s="19">
        <f>SKEW(Price_Data!E2:E1363)</f>
        <v>-0.67532835698271731</v>
      </c>
      <c r="C18" s="19">
        <f>SKEW(Price_Data!H2:H1363)</f>
        <v>-0.96441450527423234</v>
      </c>
    </row>
    <row r="19" spans="1:4" x14ac:dyDescent="0.25">
      <c r="A19" t="s">
        <v>87</v>
      </c>
      <c r="B19" s="19">
        <f>KURT(Price_Data!E2:E1363)</f>
        <v>6.2192661519178767</v>
      </c>
      <c r="C19" s="19">
        <f>KURT(Price_Data!H2:H1363)</f>
        <v>11.832905377378228</v>
      </c>
    </row>
    <row r="20" spans="1:4" x14ac:dyDescent="0.25">
      <c r="A20" t="s">
        <v>88</v>
      </c>
      <c r="B20" s="7">
        <f>PERCENTILE(Price_Data!E2:E1363,0.05)</f>
        <v>-1.8544868146461755E-2</v>
      </c>
      <c r="C20" s="7">
        <f>PERCENTILE(Price_Data!H2:H1363,0.05)</f>
        <v>-1.514754845655838E-2</v>
      </c>
    </row>
    <row r="22" spans="1:4" x14ac:dyDescent="0.25">
      <c r="A22" s="3" t="s">
        <v>89</v>
      </c>
    </row>
    <row r="23" spans="1:4" x14ac:dyDescent="0.25">
      <c r="A23" s="6" t="s">
        <v>18</v>
      </c>
      <c r="B23" s="6" t="s">
        <v>19</v>
      </c>
      <c r="C23" s="6" t="s">
        <v>20</v>
      </c>
      <c r="D23" s="6" t="s">
        <v>90</v>
      </c>
    </row>
    <row r="24" spans="1:4" x14ac:dyDescent="0.25">
      <c r="A24" t="s">
        <v>26</v>
      </c>
      <c r="B24" s="19">
        <f>(B7-0.02)/B14</f>
        <v>0.50820114544643213</v>
      </c>
      <c r="C24" s="19">
        <f>(C7-0.02)/C14</f>
        <v>0.67264646837915321</v>
      </c>
      <c r="D24" t="s">
        <v>91</v>
      </c>
    </row>
    <row r="25" spans="1:4" x14ac:dyDescent="0.25">
      <c r="A25" t="s">
        <v>92</v>
      </c>
      <c r="B25" s="19">
        <f>(B7-0.04)/B14</f>
        <v>0.40651614580814305</v>
      </c>
      <c r="C25" s="19">
        <f>(C7-0.04)/C14</f>
        <v>0.55446081902754829</v>
      </c>
      <c r="D25" t="s">
        <v>91</v>
      </c>
    </row>
    <row r="26" spans="1:4" x14ac:dyDescent="0.25">
      <c r="A26" t="s">
        <v>49</v>
      </c>
      <c r="B26" cm="1">
        <f t="array" ref="B26">(B7-0.02)/(STDEV(IF(Price_Data!E2:E1363&lt;0,Price_Data!E2:E1363))*SQRT(252))</f>
        <v>0.684315467175312</v>
      </c>
      <c r="D26" t="s">
        <v>93</v>
      </c>
    </row>
    <row r="27" spans="1:4" x14ac:dyDescent="0.25">
      <c r="A27" t="s">
        <v>94</v>
      </c>
      <c r="B27" s="19">
        <f>B7/ABS(B15)</f>
        <v>0.35205673866715831</v>
      </c>
      <c r="C27" s="19">
        <f>C7/ABS(C15)</f>
        <v>0.39277183573958518</v>
      </c>
      <c r="D27" t="s">
        <v>95</v>
      </c>
    </row>
    <row r="28" spans="1:4" x14ac:dyDescent="0.25">
      <c r="A28" t="s">
        <v>96</v>
      </c>
      <c r="B28" s="19"/>
      <c r="C28" s="19" cm="1">
        <f t="array" ref="C28">(C7-B7)/STDEV(Price_Data!H2:H1363-Price_Data!E2:E1363)/SQRT(252)</f>
        <v>0.13864272555624965</v>
      </c>
      <c r="D28" t="s">
        <v>97</v>
      </c>
    </row>
    <row r="29" spans="1:4" x14ac:dyDescent="0.25">
      <c r="A29" t="s">
        <v>98</v>
      </c>
      <c r="B29" s="19">
        <f>B5/B14</f>
        <v>4.1002570908114215</v>
      </c>
      <c r="C29" s="19">
        <f>C5/C14</f>
        <v>5.4741332340717044</v>
      </c>
      <c r="D29" t="s">
        <v>99</v>
      </c>
    </row>
    <row r="31" spans="1:4" x14ac:dyDescent="0.25">
      <c r="A31" s="3" t="s">
        <v>100</v>
      </c>
    </row>
    <row r="32" spans="1:4" x14ac:dyDescent="0.25">
      <c r="A32" s="6" t="s">
        <v>18</v>
      </c>
      <c r="B32" s="6" t="s">
        <v>31</v>
      </c>
    </row>
    <row r="33" spans="1:2" x14ac:dyDescent="0.25">
      <c r="A33" t="s">
        <v>101</v>
      </c>
      <c r="B33">
        <v>1362</v>
      </c>
    </row>
    <row r="34" spans="1:2" x14ac:dyDescent="0.25">
      <c r="A34" t="s">
        <v>102</v>
      </c>
      <c r="B34" cm="1">
        <f t="array" ref="B34">SUMPRODUCT((Price_Data!F2:F1363)*1)</f>
        <v>1090</v>
      </c>
    </row>
    <row r="35" spans="1:2" x14ac:dyDescent="0.25">
      <c r="A35" t="s">
        <v>103</v>
      </c>
      <c r="B35">
        <f>B33-B34</f>
        <v>272</v>
      </c>
    </row>
    <row r="36" spans="1:2" x14ac:dyDescent="0.25">
      <c r="A36" t="s">
        <v>104</v>
      </c>
      <c r="B36" s="7">
        <f>B34/B33</f>
        <v>0.80029368575624082</v>
      </c>
    </row>
    <row r="37" spans="1:2" x14ac:dyDescent="0.25">
      <c r="A37" t="s">
        <v>105</v>
      </c>
      <c r="B37">
        <f>COUNTIF(Price_Data!G2:G1363,"BUY")+COUNTIF(Price_Data!G2:G1363,"SELL")</f>
        <v>4</v>
      </c>
    </row>
    <row r="38" spans="1:2" x14ac:dyDescent="0.25">
      <c r="A38" t="s">
        <v>33</v>
      </c>
      <c r="B38">
        <f>COUNTIF(Price_Data!G2:G1363,"BUY")</f>
        <v>2</v>
      </c>
    </row>
    <row r="39" spans="1:2" x14ac:dyDescent="0.25">
      <c r="A39" t="s">
        <v>34</v>
      </c>
      <c r="B39">
        <f>COUNTIF(Price_Data!G2:G1363,"SELL")</f>
        <v>2</v>
      </c>
    </row>
    <row r="40" spans="1:2" x14ac:dyDescent="0.25">
      <c r="A40" t="s">
        <v>106</v>
      </c>
      <c r="B40" s="17">
        <f>B34/(B38+1)</f>
        <v>363.33333333333331</v>
      </c>
    </row>
    <row r="41" spans="1:2" x14ac:dyDescent="0.25">
      <c r="A41" t="s">
        <v>107</v>
      </c>
      <c r="B41" s="7">
        <f>COUNTIF(Price_Data!H2:H1363,"&gt;0")/(COUNTIF(Price_Data!H2:H1363,"&gt;0")+COUNTIF(Price_Data!H2:H1363,"&lt;0"))</f>
        <v>0.54146341463414638</v>
      </c>
    </row>
    <row r="42" spans="1:2" x14ac:dyDescent="0.25">
      <c r="A42" t="s">
        <v>46</v>
      </c>
      <c r="B42">
        <f>COUNTIF(Price_Data!H2:H1363,"&gt;0")</f>
        <v>555</v>
      </c>
    </row>
    <row r="43" spans="1:2" x14ac:dyDescent="0.25">
      <c r="A43" t="s">
        <v>47</v>
      </c>
      <c r="B43">
        <f>COUNTIF(Price_Data!H2:H1363,"&lt;0")</f>
        <v>470</v>
      </c>
    </row>
    <row r="44" spans="1:2" x14ac:dyDescent="0.25">
      <c r="A44" t="s">
        <v>108</v>
      </c>
      <c r="B44">
        <f>COUNTIF(Price_Data!H2:H1363,0)</f>
        <v>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977E3-75CE-41F8-AB1E-F0B89534D1D5}">
  <dimension ref="A1:N33"/>
  <sheetViews>
    <sheetView workbookViewId="0"/>
  </sheetViews>
  <sheetFormatPr defaultRowHeight="15" x14ac:dyDescent="0.25"/>
  <sheetData>
    <row r="1" spans="1:14" ht="21" x14ac:dyDescent="0.35">
      <c r="A1" s="5" t="s">
        <v>109</v>
      </c>
    </row>
    <row r="3" spans="1:14" x14ac:dyDescent="0.25">
      <c r="A3" s="3" t="s">
        <v>110</v>
      </c>
    </row>
    <row r="4" spans="1:14" x14ac:dyDescent="0.25">
      <c r="A4" s="6" t="s">
        <v>51</v>
      </c>
      <c r="B4" s="6" t="s">
        <v>111</v>
      </c>
      <c r="C4" s="6" t="s">
        <v>112</v>
      </c>
      <c r="D4" s="6" t="s">
        <v>113</v>
      </c>
      <c r="E4" s="6" t="s">
        <v>114</v>
      </c>
      <c r="F4" s="6" t="s">
        <v>115</v>
      </c>
      <c r="G4" s="6" t="s">
        <v>116</v>
      </c>
      <c r="H4" s="6" t="s">
        <v>117</v>
      </c>
      <c r="I4" s="6" t="s">
        <v>118</v>
      </c>
      <c r="J4" s="6" t="s">
        <v>119</v>
      </c>
      <c r="K4" s="6" t="s">
        <v>120</v>
      </c>
      <c r="L4" s="6" t="s">
        <v>121</v>
      </c>
      <c r="M4" s="6" t="s">
        <v>122</v>
      </c>
      <c r="N4" s="6" t="s">
        <v>123</v>
      </c>
    </row>
    <row r="5" spans="1:14" x14ac:dyDescent="0.25">
      <c r="A5">
        <v>2020</v>
      </c>
      <c r="B5" s="7" cm="1">
        <f t="array" ref="B5">SUMPRODUCT((YEAR(Price_Data!$A$2:$A$1363)=2020)*(MONTH(Price_Data!$A$2:$A$1363)=1)*Price_Data!$E$2:$E$1363)</f>
        <v>-4.6830236557561175E-3</v>
      </c>
      <c r="C5" s="7" cm="1">
        <f t="array" ref="C5">SUMPRODUCT((YEAR(Price_Data!$A$2:$A$1363)=2020)*(MONTH(Price_Data!$A$2:$A$1363)=2)*Price_Data!$E$2:$E$1363)</f>
        <v>-0.31197540126657708</v>
      </c>
      <c r="D5" s="7" cm="1">
        <f t="array" ref="D5">SUMPRODUCT((YEAR(Price_Data!$A$2:$A$1363)=2020)*(MONTH(Price_Data!$A$2:$A$1363)=3)*Price_Data!$E$2:$E$1363)</f>
        <v>-4.6002252055416651E-2</v>
      </c>
      <c r="E5" s="7" cm="1">
        <f t="array" ref="E5">SUMPRODUCT((YEAR(Price_Data!$A$2:$A$1363)=2020)*(MONTH(Price_Data!$A$2:$A$1363)=4)*Price_Data!$E$2:$E$1363)</f>
        <v>0.10854014620909405</v>
      </c>
      <c r="F5" s="7" cm="1">
        <f t="array" ref="F5">SUMPRODUCT((YEAR(Price_Data!$A$2:$A$1363)=2020)*(MONTH(Price_Data!$A$2:$A$1363)=5)*Price_Data!$E$2:$E$1363)</f>
        <v>4.0593349217222172E-2</v>
      </c>
      <c r="G5" s="7" cm="1">
        <f t="array" ref="G5">SUMPRODUCT((YEAR(Price_Data!$A$2:$A$1363)=2020)*(MONTH(Price_Data!$A$2:$A$1363)=6)*Price_Data!$E$2:$E$1363)</f>
        <v>0.12481714408100872</v>
      </c>
      <c r="H5" s="7" cm="1">
        <f t="array" ref="H5">SUMPRODUCT((YEAR(Price_Data!$A$2:$A$1363)=2020)*(MONTH(Price_Data!$A$2:$A$1363)=7)*Price_Data!$E$2:$E$1363)</f>
        <v>-3.7063469772538951E-5</v>
      </c>
      <c r="I5" s="7" cm="1">
        <f t="array" ref="I5">SUMPRODUCT((YEAR(Price_Data!$A$2:$A$1363)=2020)*(MONTH(Price_Data!$A$2:$A$1363)=8)*Price_Data!$E$2:$E$1363)</f>
        <v>6.0242642040973404E-2</v>
      </c>
      <c r="J5" s="7" cm="1">
        <f t="array" ref="J5">SUMPRODUCT((YEAR(Price_Data!$A$2:$A$1363)=2020)*(MONTH(Price_Data!$A$2:$A$1363)=9)*Price_Data!$E$2:$E$1363)</f>
        <v>6.454287464620441E-2</v>
      </c>
      <c r="K5" s="7" cm="1">
        <f t="array" ref="K5">SUMPRODUCT((YEAR(Price_Data!$A$2:$A$1363)=2020)*(MONTH(Price_Data!$A$2:$A$1363)=10)*Price_Data!$E$2:$E$1363)</f>
        <v>0.12527852153607855</v>
      </c>
      <c r="L5" s="7" cm="1">
        <f t="array" ref="L5">SUMPRODUCT((YEAR(Price_Data!$A$2:$A$1363)=2020)*(MONTH(Price_Data!$A$2:$A$1363)=11)*Price_Data!$E$2:$E$1363)</f>
        <v>1.0719186990967307E-2</v>
      </c>
      <c r="M5" s="7" cm="1">
        <f t="array" ref="M5">SUMPRODUCT((YEAR(Price_Data!$A$2:$A$1363)=2020)*(MONTH(Price_Data!$A$2:$A$1363)=12)*Price_Data!$E$2:$E$1363)</f>
        <v>3.3693229567347285E-2</v>
      </c>
      <c r="N5" s="7" cm="1">
        <f t="array" ref="N5">SUMPRODUCT((YEAR(Price_Data!$A$2:$A$1363)=2020)*Price_Data!$E$2:$E$1363)</f>
        <v>0.2057293538413735</v>
      </c>
    </row>
    <row r="6" spans="1:14" x14ac:dyDescent="0.25">
      <c r="A6">
        <v>2021</v>
      </c>
      <c r="B6" s="7" cm="1">
        <f t="array" ref="B6">SUMPRODUCT((YEAR(Price_Data!$A$2:$A$1363)=2021)*(MONTH(Price_Data!$A$2:$A$1363)=1)*Price_Data!$E$2:$E$1363)</f>
        <v>-1.9031304482095418E-2</v>
      </c>
      <c r="C6" s="7" cm="1">
        <f t="array" ref="C6">SUMPRODUCT((YEAR(Price_Data!$A$2:$A$1363)=2021)*(MONTH(Price_Data!$A$2:$A$1363)=2)*Price_Data!$E$2:$E$1363)</f>
        <v>3.1130464024409998E-2</v>
      </c>
      <c r="D6" s="7" cm="1">
        <f t="array" ref="D6">SUMPRODUCT((YEAR(Price_Data!$A$2:$A$1363)=2021)*(MONTH(Price_Data!$A$2:$A$1363)=3)*Price_Data!$E$2:$E$1363)</f>
        <v>0.10151746476150592</v>
      </c>
      <c r="E6" s="7" cm="1">
        <f t="array" ref="E6">SUMPRODUCT((YEAR(Price_Data!$A$2:$A$1363)=2021)*(MONTH(Price_Data!$A$2:$A$1363)=4)*Price_Data!$E$2:$E$1363)</f>
        <v>-3.1412354024773336E-3</v>
      </c>
      <c r="F6" s="7" cm="1">
        <f t="array" ref="F6">SUMPRODUCT((YEAR(Price_Data!$A$2:$A$1363)=2021)*(MONTH(Price_Data!$A$2:$A$1363)=5)*Price_Data!$E$2:$E$1363)</f>
        <v>3.2794564428964439E-2</v>
      </c>
      <c r="G6" s="7" cm="1">
        <f t="array" ref="G6">SUMPRODUCT((YEAR(Price_Data!$A$2:$A$1363)=2021)*(MONTH(Price_Data!$A$2:$A$1363)=6)*Price_Data!$E$2:$E$1363)</f>
        <v>6.1735704499278093E-2</v>
      </c>
      <c r="H6" s="7" cm="1">
        <f t="array" ref="H6">SUMPRODUCT((YEAR(Price_Data!$A$2:$A$1363)=2021)*(MONTH(Price_Data!$A$2:$A$1363)=7)*Price_Data!$E$2:$E$1363)</f>
        <v>8.2458171234650168E-3</v>
      </c>
      <c r="I6" s="7" cm="1">
        <f t="array" ref="I6">SUMPRODUCT((YEAR(Price_Data!$A$2:$A$1363)=2021)*(MONTH(Price_Data!$A$2:$A$1363)=8)*Price_Data!$E$2:$E$1363)</f>
        <v>-1.3839033384011967E-2</v>
      </c>
      <c r="J6" s="7" cm="1">
        <f t="array" ref="J6">SUMPRODUCT((YEAR(Price_Data!$A$2:$A$1363)=2021)*(MONTH(Price_Data!$A$2:$A$1363)=9)*Price_Data!$E$2:$E$1363)</f>
        <v>-3.2346185332475463E-2</v>
      </c>
      <c r="K6" s="7" cm="1">
        <f t="array" ref="K6">SUMPRODUCT((YEAR(Price_Data!$A$2:$A$1363)=2021)*(MONTH(Price_Data!$A$2:$A$1363)=10)*Price_Data!$E$2:$E$1363)</f>
        <v>-1.0171746205355128E-3</v>
      </c>
      <c r="L6" s="7" cm="1">
        <f t="array" ref="L6">SUMPRODUCT((YEAR(Price_Data!$A$2:$A$1363)=2021)*(MONTH(Price_Data!$A$2:$A$1363)=11)*Price_Data!$E$2:$E$1363)</f>
        <v>3.5309199925418366E-2</v>
      </c>
      <c r="M6" s="7" cm="1">
        <f t="array" ref="M6">SUMPRODUCT((YEAR(Price_Data!$A$2:$A$1363)=2021)*(MONTH(Price_Data!$A$2:$A$1363)=12)*Price_Data!$E$2:$E$1363)</f>
        <v>-1.8467800307119288E-2</v>
      </c>
      <c r="N6" s="7" cm="1">
        <f t="array" ref="N6">SUMPRODUCT((YEAR(Price_Data!$A$2:$A$1363)=2021)*Price_Data!$E$2:$E$1363)</f>
        <v>0.18289048123432677</v>
      </c>
    </row>
    <row r="7" spans="1:14" x14ac:dyDescent="0.25">
      <c r="A7">
        <v>2022</v>
      </c>
      <c r="B7" s="7" cm="1">
        <f t="array" ref="B7">SUMPRODUCT((YEAR(Price_Data!$A$2:$A$1363)=2022)*(MONTH(Price_Data!$A$2:$A$1363)=1)*Price_Data!$E$2:$E$1363)</f>
        <v>-0.13809426925855578</v>
      </c>
      <c r="C7" s="7" cm="1">
        <f t="array" ref="C7">SUMPRODUCT((YEAR(Price_Data!$A$2:$A$1363)=2022)*(MONTH(Price_Data!$A$2:$A$1363)=2)*Price_Data!$E$2:$E$1363)</f>
        <v>1.6243514621921411E-2</v>
      </c>
      <c r="D7" s="7" cm="1">
        <f t="array" ref="D7">SUMPRODUCT((YEAR(Price_Data!$A$2:$A$1363)=2022)*(MONTH(Price_Data!$A$2:$A$1363)=3)*Price_Data!$E$2:$E$1363)</f>
        <v>-2.0591456912846695E-2</v>
      </c>
      <c r="E7" s="7" cm="1">
        <f t="array" ref="E7">SUMPRODUCT((YEAR(Price_Data!$A$2:$A$1363)=2022)*(MONTH(Price_Data!$A$2:$A$1363)=4)*Price_Data!$E$2:$E$1363)</f>
        <v>1.529645102141737E-2</v>
      </c>
      <c r="F7" s="7" cm="1">
        <f t="array" ref="F7">SUMPRODUCT((YEAR(Price_Data!$A$2:$A$1363)=2022)*(MONTH(Price_Data!$A$2:$A$1363)=5)*Price_Data!$E$2:$E$1363)</f>
        <v>6.5908435464432452E-2</v>
      </c>
      <c r="G7" s="7" cm="1">
        <f t="array" ref="G7">SUMPRODUCT((YEAR(Price_Data!$A$2:$A$1363)=2022)*(MONTH(Price_Data!$A$2:$A$1363)=6)*Price_Data!$E$2:$E$1363)</f>
        <v>-9.4167654440459228E-2</v>
      </c>
      <c r="H7" s="7" cm="1">
        <f t="array" ref="H7">SUMPRODUCT((YEAR(Price_Data!$A$2:$A$1363)=2022)*(MONTH(Price_Data!$A$2:$A$1363)=7)*Price_Data!$E$2:$E$1363)</f>
        <v>-2.7770585655896168E-2</v>
      </c>
      <c r="I7" s="7" cm="1">
        <f t="array" ref="I7">SUMPRODUCT((YEAR(Price_Data!$A$2:$A$1363)=2022)*(MONTH(Price_Data!$A$2:$A$1363)=8)*Price_Data!$E$2:$E$1363)</f>
        <v>-6.8505259509930045E-3</v>
      </c>
      <c r="J7" s="7" cm="1">
        <f t="array" ref="J7">SUMPRODUCT((YEAR(Price_Data!$A$2:$A$1363)=2022)*(MONTH(Price_Data!$A$2:$A$1363)=9)*Price_Data!$E$2:$E$1363)</f>
        <v>-4.0124028547719535E-2</v>
      </c>
      <c r="K7" s="7" cm="1">
        <f t="array" ref="K7">SUMPRODUCT((YEAR(Price_Data!$A$2:$A$1363)=2022)*(MONTH(Price_Data!$A$2:$A$1363)=10)*Price_Data!$E$2:$E$1363)</f>
        <v>-4.9429963600007149E-3</v>
      </c>
      <c r="L7" s="7" cm="1">
        <f t="array" ref="L7">SUMPRODUCT((YEAR(Price_Data!$A$2:$A$1363)=2022)*(MONTH(Price_Data!$A$2:$A$1363)=11)*Price_Data!$E$2:$E$1363)</f>
        <v>9.6065062670123349E-3</v>
      </c>
      <c r="M7" s="7" cm="1">
        <f t="array" ref="M7">SUMPRODUCT((YEAR(Price_Data!$A$2:$A$1363)=2022)*(MONTH(Price_Data!$A$2:$A$1363)=12)*Price_Data!$E$2:$E$1363)</f>
        <v>7.2774385398061595E-2</v>
      </c>
      <c r="N7" s="7" cm="1">
        <f t="array" ref="N7">SUMPRODUCT((YEAR(Price_Data!$A$2:$A$1363)=2022)*Price_Data!$E$2:$E$1363)</f>
        <v>-0.15271222435362589</v>
      </c>
    </row>
    <row r="8" spans="1:14" x14ac:dyDescent="0.25">
      <c r="A8">
        <v>2023</v>
      </c>
      <c r="B8" s="7" cm="1">
        <f t="array" ref="B8">SUMPRODUCT((YEAR(Price_Data!$A$2:$A$1363)=2023)*(MONTH(Price_Data!$A$2:$A$1363)=1)*Price_Data!$E$2:$E$1363)</f>
        <v>4.8228701469333751E-2</v>
      </c>
      <c r="C8" s="7" cm="1">
        <f t="array" ref="C8">SUMPRODUCT((YEAR(Price_Data!$A$2:$A$1363)=2023)*(MONTH(Price_Data!$A$2:$A$1363)=2)*Price_Data!$E$2:$E$1363)</f>
        <v>7.6694486180428872E-2</v>
      </c>
      <c r="D8" s="7" cm="1">
        <f t="array" ref="D8">SUMPRODUCT((YEAR(Price_Data!$A$2:$A$1363)=2023)*(MONTH(Price_Data!$A$2:$A$1363)=3)*Price_Data!$E$2:$E$1363)</f>
        <v>1.4596160188647272E-2</v>
      </c>
      <c r="E8" s="7" cm="1">
        <f t="array" ref="E8">SUMPRODUCT((YEAR(Price_Data!$A$2:$A$1363)=2023)*(MONTH(Price_Data!$A$2:$A$1363)=4)*Price_Data!$E$2:$E$1363)</f>
        <v>4.6536970409920407E-2</v>
      </c>
      <c r="F8" s="7" cm="1">
        <f t="array" ref="F8">SUMPRODUCT((YEAR(Price_Data!$A$2:$A$1363)=2023)*(MONTH(Price_Data!$A$2:$A$1363)=5)*Price_Data!$E$2:$E$1363)</f>
        <v>4.1504740757119955E-2</v>
      </c>
      <c r="G8" s="7" cm="1">
        <f t="array" ref="G8">SUMPRODUCT((YEAR(Price_Data!$A$2:$A$1363)=2023)*(MONTH(Price_Data!$A$2:$A$1363)=6)*Price_Data!$E$2:$E$1363)</f>
        <v>2.8196386666241467E-4</v>
      </c>
      <c r="H8" s="7" cm="1">
        <f t="array" ref="H8">SUMPRODUCT((YEAR(Price_Data!$A$2:$A$1363)=2023)*(MONTH(Price_Data!$A$2:$A$1363)=7)*Price_Data!$E$2:$E$1363)</f>
        <v>-1.2865244605480452E-2</v>
      </c>
      <c r="I8" s="7" cm="1">
        <f t="array" ref="I8">SUMPRODUCT((YEAR(Price_Data!$A$2:$A$1363)=2023)*(MONTH(Price_Data!$A$2:$A$1363)=8)*Price_Data!$E$2:$E$1363)</f>
        <v>9.9500336897043358E-4</v>
      </c>
      <c r="J8" s="7" cm="1">
        <f t="array" ref="J8">SUMPRODUCT((YEAR(Price_Data!$A$2:$A$1363)=2023)*(MONTH(Price_Data!$A$2:$A$1363)=9)*Price_Data!$E$2:$E$1363)</f>
        <v>-2.2728449283920142E-2</v>
      </c>
      <c r="K8" s="7" cm="1">
        <f t="array" ref="K8">SUMPRODUCT((YEAR(Price_Data!$A$2:$A$1363)=2023)*(MONTH(Price_Data!$A$2:$A$1363)=10)*Price_Data!$E$2:$E$1363)</f>
        <v>-1.56326381792967E-2</v>
      </c>
      <c r="L8" s="7" cm="1">
        <f t="array" ref="L8">SUMPRODUCT((YEAR(Price_Data!$A$2:$A$1363)=2023)*(MONTH(Price_Data!$A$2:$A$1363)=11)*Price_Data!$E$2:$E$1363)</f>
        <v>5.3837380019931748E-2</v>
      </c>
      <c r="M8" s="7" cm="1">
        <f t="array" ref="M8">SUMPRODUCT((YEAR(Price_Data!$A$2:$A$1363)=2023)*(MONTH(Price_Data!$A$2:$A$1363)=12)*Price_Data!$E$2:$E$1363)</f>
        <v>-2.7548412368632873E-3</v>
      </c>
      <c r="N8" s="7" cm="1">
        <f t="array" ref="N8">SUMPRODUCT((YEAR(Price_Data!$A$2:$A$1363)=2023)*Price_Data!$E$2:$E$1363)</f>
        <v>0.22869423295545416</v>
      </c>
    </row>
    <row r="9" spans="1:14" x14ac:dyDescent="0.25">
      <c r="A9">
        <v>2024</v>
      </c>
      <c r="B9" s="7" cm="1">
        <f t="array" ref="B9">SUMPRODUCT((YEAR(Price_Data!$A$2:$A$1363)=2024)*(MONTH(Price_Data!$A$2:$A$1363)=1)*Price_Data!$E$2:$E$1363)</f>
        <v>3.1157999705054069E-2</v>
      </c>
      <c r="C9" s="7" cm="1">
        <f t="array" ref="C9">SUMPRODUCT((YEAR(Price_Data!$A$2:$A$1363)=2024)*(MONTH(Price_Data!$A$2:$A$1363)=2)*Price_Data!$E$2:$E$1363)</f>
        <v>2.2689604242344848E-2</v>
      </c>
      <c r="D9" s="7" cm="1">
        <f t="array" ref="D9">SUMPRODUCT((YEAR(Price_Data!$A$2:$A$1363)=2024)*(MONTH(Price_Data!$A$2:$A$1363)=3)*Price_Data!$E$2:$E$1363)</f>
        <v>3.8921521760861721E-2</v>
      </c>
      <c r="E9" s="7" cm="1">
        <f t="array" ref="E9">SUMPRODUCT((YEAR(Price_Data!$A$2:$A$1363)=2024)*(MONTH(Price_Data!$A$2:$A$1363)=4)*Price_Data!$E$2:$E$1363)</f>
        <v>9.2628409358700481E-2</v>
      </c>
      <c r="F9" s="7" cm="1">
        <f t="array" ref="F9">SUMPRODUCT((YEAR(Price_Data!$A$2:$A$1363)=2024)*(MONTH(Price_Data!$A$2:$A$1363)=5)*Price_Data!$E$2:$E$1363)</f>
        <v>1.3830862014783341E-2</v>
      </c>
      <c r="G9" s="7" cm="1">
        <f t="array" ref="G9">SUMPRODUCT((YEAR(Price_Data!$A$2:$A$1363)=2024)*(MONTH(Price_Data!$A$2:$A$1363)=6)*Price_Data!$E$2:$E$1363)</f>
        <v>4.6920915904457218E-2</v>
      </c>
      <c r="H9" s="7" cm="1">
        <f t="array" ref="H9">SUMPRODUCT((YEAR(Price_Data!$A$2:$A$1363)=2024)*(MONTH(Price_Data!$A$2:$A$1363)=7)*Price_Data!$E$2:$E$1363)</f>
        <v>-7.0972184154136655E-2</v>
      </c>
      <c r="I9" s="7" cm="1">
        <f t="array" ref="I9">SUMPRODUCT((YEAR(Price_Data!$A$2:$A$1363)=2024)*(MONTH(Price_Data!$A$2:$A$1363)=8)*Price_Data!$E$2:$E$1363)</f>
        <v>2.272001799183292E-2</v>
      </c>
      <c r="J9" s="7" cm="1">
        <f t="array" ref="J9">SUMPRODUCT((YEAR(Price_Data!$A$2:$A$1363)=2024)*(MONTH(Price_Data!$A$2:$A$1363)=9)*Price_Data!$E$2:$E$1363)</f>
        <v>4.6087429759017508E-2</v>
      </c>
      <c r="K9" s="7" cm="1">
        <f t="array" ref="K9">SUMPRODUCT((YEAR(Price_Data!$A$2:$A$1363)=2024)*(MONTH(Price_Data!$A$2:$A$1363)=10)*Price_Data!$E$2:$E$1363)</f>
        <v>-2.5015894783348685E-2</v>
      </c>
      <c r="L9" s="7" cm="1">
        <f t="array" ref="L9">SUMPRODUCT((YEAR(Price_Data!$A$2:$A$1363)=2024)*(MONTH(Price_Data!$A$2:$A$1363)=11)*Price_Data!$E$2:$E$1363)</f>
        <v>3.0570860147859803E-2</v>
      </c>
      <c r="M9" s="7" cm="1">
        <f t="array" ref="M9">SUMPRODUCT((YEAR(Price_Data!$A$2:$A$1363)=2024)*(MONTH(Price_Data!$A$2:$A$1363)=12)*Price_Data!$E$2:$E$1363)</f>
        <v>-7.0681933591167073E-3</v>
      </c>
      <c r="N9" s="7" cm="1">
        <f t="array" ref="N9">SUMPRODUCT((YEAR(Price_Data!$A$2:$A$1363)=2024)*Price_Data!$E$2:$E$1363)</f>
        <v>0.24247134858830999</v>
      </c>
    </row>
    <row r="10" spans="1:14" x14ac:dyDescent="0.25">
      <c r="A10">
        <v>2025</v>
      </c>
      <c r="B10" s="7" cm="1">
        <f t="array" ref="B10">SUMPRODUCT((YEAR(Price_Data!$A$2:$A$1363)=2025)*(MONTH(Price_Data!$A$2:$A$1363)=1)*Price_Data!$E$2:$E$1363)</f>
        <v>4.8213059285887993E-3</v>
      </c>
      <c r="C10" s="7" cm="1">
        <f t="array" ref="C10">SUMPRODUCT((YEAR(Price_Data!$A$2:$A$1363)=2025)*(MONTH(Price_Data!$A$2:$A$1363)=2)*Price_Data!$E$2:$E$1363)</f>
        <v>2.2529484119828962E-2</v>
      </c>
      <c r="D10" s="7" cm="1">
        <f t="array" ref="D10">SUMPRODUCT((YEAR(Price_Data!$A$2:$A$1363)=2025)*(MONTH(Price_Data!$A$2:$A$1363)=3)*Price_Data!$E$2:$E$1363)</f>
        <v>-3.7935389313408445E-2</v>
      </c>
      <c r="E10" s="7" cm="1">
        <f t="array" ref="E10">SUMPRODUCT((YEAR(Price_Data!$A$2:$A$1363)=2025)*(MONTH(Price_Data!$A$2:$A$1363)=4)*Price_Data!$E$2:$E$1363)</f>
        <v>0</v>
      </c>
      <c r="F10" s="7" cm="1">
        <f t="array" ref="F10">SUMPRODUCT((YEAR(Price_Data!$A$2:$A$1363)=2025)*(MONTH(Price_Data!$A$2:$A$1363)=5)*Price_Data!$E$2:$E$1363)</f>
        <v>0</v>
      </c>
      <c r="G10" s="7" cm="1">
        <f t="array" ref="G10">SUMPRODUCT((YEAR(Price_Data!$A$2:$A$1363)=2025)*(MONTH(Price_Data!$A$2:$A$1363)=6)*Price_Data!$E$2:$E$1363)</f>
        <v>0</v>
      </c>
      <c r="H10" s="7" cm="1">
        <f t="array" ref="H10">SUMPRODUCT((YEAR(Price_Data!$A$2:$A$1363)=2025)*(MONTH(Price_Data!$A$2:$A$1363)=7)*Price_Data!$E$2:$E$1363)</f>
        <v>0</v>
      </c>
      <c r="I10" s="7" cm="1">
        <f t="array" ref="I10">SUMPRODUCT((YEAR(Price_Data!$A$2:$A$1363)=2025)*(MONTH(Price_Data!$A$2:$A$1363)=8)*Price_Data!$E$2:$E$1363)</f>
        <v>0</v>
      </c>
      <c r="J10" s="7" cm="1">
        <f t="array" ref="J10">SUMPRODUCT((YEAR(Price_Data!$A$2:$A$1363)=2025)*(MONTH(Price_Data!$A$2:$A$1363)=9)*Price_Data!$E$2:$E$1363)</f>
        <v>0</v>
      </c>
      <c r="K10" s="7" cm="1">
        <f t="array" ref="K10">SUMPRODUCT((YEAR(Price_Data!$A$2:$A$1363)=2025)*(MONTH(Price_Data!$A$2:$A$1363)=10)*Price_Data!$E$2:$E$1363)</f>
        <v>0</v>
      </c>
      <c r="L10" s="7" cm="1">
        <f t="array" ref="L10">SUMPRODUCT((YEAR(Price_Data!$A$2:$A$1363)=2025)*(MONTH(Price_Data!$A$2:$A$1363)=11)*Price_Data!$E$2:$E$1363)</f>
        <v>0</v>
      </c>
      <c r="M10" s="7" cm="1">
        <f t="array" ref="M10">SUMPRODUCT((YEAR(Price_Data!$A$2:$A$1363)=2025)*(MONTH(Price_Data!$A$2:$A$1363)=12)*Price_Data!$E$2:$E$1363)</f>
        <v>0</v>
      </c>
      <c r="N10" s="7" cm="1">
        <f t="array" ref="N10">SUMPRODUCT((YEAR(Price_Data!$A$2:$A$1363)=2025)*Price_Data!$E$2:$E$1363)</f>
        <v>-1.0584599264990682E-2</v>
      </c>
    </row>
    <row r="11" spans="1:14" x14ac:dyDescent="0.25">
      <c r="A11">
        <v>2026</v>
      </c>
      <c r="B11" s="7" cm="1">
        <f t="array" ref="B11">SUMPRODUCT((YEAR(Price_Data!$A$2:$A$1363)=2026)*(MONTH(Price_Data!$A$2:$A$1363)=1)*Price_Data!$E$2:$E$1363)</f>
        <v>0</v>
      </c>
      <c r="C11" s="7" cm="1">
        <f t="array" ref="C11">SUMPRODUCT((YEAR(Price_Data!$A$2:$A$1363)=2026)*(MONTH(Price_Data!$A$2:$A$1363)=2)*Price_Data!$E$2:$E$1363)</f>
        <v>0</v>
      </c>
      <c r="D11" s="7" cm="1">
        <f t="array" ref="D11">SUMPRODUCT((YEAR(Price_Data!$A$2:$A$1363)=2026)*(MONTH(Price_Data!$A$2:$A$1363)=3)*Price_Data!$E$2:$E$1363)</f>
        <v>0</v>
      </c>
      <c r="E11" s="7" cm="1">
        <f t="array" ref="E11">SUMPRODUCT((YEAR(Price_Data!$A$2:$A$1363)=2026)*(MONTH(Price_Data!$A$2:$A$1363)=4)*Price_Data!$E$2:$E$1363)</f>
        <v>0</v>
      </c>
      <c r="F11" s="7" cm="1">
        <f t="array" ref="F11">SUMPRODUCT((YEAR(Price_Data!$A$2:$A$1363)=2026)*(MONTH(Price_Data!$A$2:$A$1363)=5)*Price_Data!$E$2:$E$1363)</f>
        <v>0</v>
      </c>
      <c r="G11" s="7" cm="1">
        <f t="array" ref="G11">SUMPRODUCT((YEAR(Price_Data!$A$2:$A$1363)=2026)*(MONTH(Price_Data!$A$2:$A$1363)=6)*Price_Data!$E$2:$E$1363)</f>
        <v>0</v>
      </c>
      <c r="H11" s="7" cm="1">
        <f t="array" ref="H11">SUMPRODUCT((YEAR(Price_Data!$A$2:$A$1363)=2026)*(MONTH(Price_Data!$A$2:$A$1363)=7)*Price_Data!$E$2:$E$1363)</f>
        <v>0</v>
      </c>
      <c r="I11" s="7" cm="1">
        <f t="array" ref="I11">SUMPRODUCT((YEAR(Price_Data!$A$2:$A$1363)=2026)*(MONTH(Price_Data!$A$2:$A$1363)=8)*Price_Data!$E$2:$E$1363)</f>
        <v>0</v>
      </c>
      <c r="J11" s="7" cm="1">
        <f t="array" ref="J11">SUMPRODUCT((YEAR(Price_Data!$A$2:$A$1363)=2026)*(MONTH(Price_Data!$A$2:$A$1363)=9)*Price_Data!$E$2:$E$1363)</f>
        <v>0</v>
      </c>
      <c r="K11" s="7" cm="1">
        <f t="array" ref="K11">SUMPRODUCT((YEAR(Price_Data!$A$2:$A$1363)=2026)*(MONTH(Price_Data!$A$2:$A$1363)=10)*Price_Data!$E$2:$E$1363)</f>
        <v>0</v>
      </c>
      <c r="L11" s="7" cm="1">
        <f t="array" ref="L11">SUMPRODUCT((YEAR(Price_Data!$A$2:$A$1363)=2026)*(MONTH(Price_Data!$A$2:$A$1363)=11)*Price_Data!$E$2:$E$1363)</f>
        <v>0</v>
      </c>
      <c r="M11" s="7" cm="1">
        <f t="array" ref="M11">SUMPRODUCT((YEAR(Price_Data!$A$2:$A$1363)=2026)*(MONTH(Price_Data!$A$2:$A$1363)=12)*Price_Data!$E$2:$E$1363)</f>
        <v>0</v>
      </c>
      <c r="N11" s="7" cm="1">
        <f t="array" ref="N11">SUMPRODUCT((YEAR(Price_Data!$A$2:$A$1363)=2026)*Price_Data!$E$2:$E$1363)</f>
        <v>0</v>
      </c>
    </row>
    <row r="12" spans="1:14" x14ac:dyDescent="0.25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x14ac:dyDescent="0.25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x14ac:dyDescent="0.25">
      <c r="A14" s="3" t="s">
        <v>124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3" t="s">
        <v>51</v>
      </c>
      <c r="B15" s="15" t="s">
        <v>111</v>
      </c>
      <c r="C15" s="15" t="s">
        <v>112</v>
      </c>
      <c r="D15" s="15" t="s">
        <v>113</v>
      </c>
      <c r="E15" s="15" t="s">
        <v>114</v>
      </c>
      <c r="F15" s="15" t="s">
        <v>115</v>
      </c>
      <c r="G15" s="15" t="s">
        <v>116</v>
      </c>
      <c r="H15" s="15" t="s">
        <v>117</v>
      </c>
      <c r="I15" s="15" t="s">
        <v>118</v>
      </c>
      <c r="J15" s="15" t="s">
        <v>119</v>
      </c>
      <c r="K15" s="15" t="s">
        <v>120</v>
      </c>
      <c r="L15" s="15" t="s">
        <v>121</v>
      </c>
      <c r="M15" s="15" t="s">
        <v>122</v>
      </c>
      <c r="N15" s="15" t="s">
        <v>123</v>
      </c>
    </row>
    <row r="16" spans="1:14" x14ac:dyDescent="0.25">
      <c r="A16">
        <v>2020</v>
      </c>
      <c r="B16" s="7" cm="1">
        <f t="array" ref="B16">SUMPRODUCT((YEAR(Price_Data!$A$2:$A$1363)=2020)*(MONTH(Price_Data!$A$2:$A$1363)=1)*Price_Data!$H$2:$H$1363)</f>
        <v>-4.3446714310902274E-3</v>
      </c>
      <c r="C16" s="7" cm="1">
        <f t="array" ref="C16">SUMPRODUCT((YEAR(Price_Data!$A$2:$A$1363)=2020)*(MONTH(Price_Data!$A$2:$A$1363)=2)*Price_Data!$H$2:$H$1363)</f>
        <v>-0.31197540126657708</v>
      </c>
      <c r="D16" s="7" cm="1">
        <f t="array" ref="D16">SUMPRODUCT((YEAR(Price_Data!$A$2:$A$1363)=2020)*(MONTH(Price_Data!$A$2:$A$1363)=3)*Price_Data!$H$2:$H$1363)</f>
        <v>-4.6002252055416651E-2</v>
      </c>
      <c r="E16" s="7" cm="1">
        <f t="array" ref="E16">SUMPRODUCT((YEAR(Price_Data!$A$2:$A$1363)=2020)*(MONTH(Price_Data!$A$2:$A$1363)=4)*Price_Data!$H$2:$H$1363)</f>
        <v>0.10854014620909405</v>
      </c>
      <c r="F16" s="7" cm="1">
        <f t="array" ref="F16">SUMPRODUCT((YEAR(Price_Data!$A$2:$A$1363)=2020)*(MONTH(Price_Data!$A$2:$A$1363)=5)*Price_Data!$H$2:$H$1363)</f>
        <v>4.0593349217222172E-2</v>
      </c>
      <c r="G16" s="7" cm="1">
        <f t="array" ref="G16">SUMPRODUCT((YEAR(Price_Data!$A$2:$A$1363)=2020)*(MONTH(Price_Data!$A$2:$A$1363)=6)*Price_Data!$H$2:$H$1363)</f>
        <v>0.12481714408100872</v>
      </c>
      <c r="H16" s="7" cm="1">
        <f t="array" ref="H16">SUMPRODUCT((YEAR(Price_Data!$A$2:$A$1363)=2020)*(MONTH(Price_Data!$A$2:$A$1363)=7)*Price_Data!$H$2:$H$1363)</f>
        <v>-3.7063469772538951E-5</v>
      </c>
      <c r="I16" s="7" cm="1">
        <f t="array" ref="I16">SUMPRODUCT((YEAR(Price_Data!$A$2:$A$1363)=2020)*(MONTH(Price_Data!$A$2:$A$1363)=8)*Price_Data!$H$2:$H$1363)</f>
        <v>6.0242642040973404E-2</v>
      </c>
      <c r="J16" s="7" cm="1">
        <f t="array" ref="J16">SUMPRODUCT((YEAR(Price_Data!$A$2:$A$1363)=2020)*(MONTH(Price_Data!$A$2:$A$1363)=9)*Price_Data!$H$2:$H$1363)</f>
        <v>6.454287464620441E-2</v>
      </c>
      <c r="K16" s="7" cm="1">
        <f t="array" ref="K16">SUMPRODUCT((YEAR(Price_Data!$A$2:$A$1363)=2020)*(MONTH(Price_Data!$A$2:$A$1363)=10)*Price_Data!$H$2:$H$1363)</f>
        <v>0.12527852153607855</v>
      </c>
      <c r="L16" s="7" cm="1">
        <f t="array" ref="L16">SUMPRODUCT((YEAR(Price_Data!$A$2:$A$1363)=2020)*(MONTH(Price_Data!$A$2:$A$1363)=11)*Price_Data!$H$2:$H$1363)</f>
        <v>1.0719186990967307E-2</v>
      </c>
      <c r="M16" s="7" cm="1">
        <f t="array" ref="M16">SUMPRODUCT((YEAR(Price_Data!$A$2:$A$1363)=2020)*(MONTH(Price_Data!$A$2:$A$1363)=12)*Price_Data!$H$2:$H$1363)</f>
        <v>3.3693229567347285E-2</v>
      </c>
      <c r="N16" s="7" cm="1">
        <f t="array" ref="N16">SUMPRODUCT((YEAR(Price_Data!$A$2:$A$1363)=2020)*Price_Data!$H$2:$H$1363)</f>
        <v>0.20606770606603927</v>
      </c>
    </row>
    <row r="17" spans="1:14" x14ac:dyDescent="0.25">
      <c r="A17">
        <v>2021</v>
      </c>
      <c r="B17" s="7" cm="1">
        <f t="array" ref="B17">SUMPRODUCT((YEAR(Price_Data!$A$2:$A$1363)=2021)*(MONTH(Price_Data!$A$2:$A$1363)=1)*Price_Data!$H$2:$H$1363)</f>
        <v>-1.9031304482095418E-2</v>
      </c>
      <c r="C17" s="7" cm="1">
        <f t="array" ref="C17">SUMPRODUCT((YEAR(Price_Data!$A$2:$A$1363)=2021)*(MONTH(Price_Data!$A$2:$A$1363)=2)*Price_Data!$H$2:$H$1363)</f>
        <v>3.1130464024409998E-2</v>
      </c>
      <c r="D17" s="7" cm="1">
        <f t="array" ref="D17">SUMPRODUCT((YEAR(Price_Data!$A$2:$A$1363)=2021)*(MONTH(Price_Data!$A$2:$A$1363)=3)*Price_Data!$H$2:$H$1363)</f>
        <v>0.10151746476150592</v>
      </c>
      <c r="E17" s="7" cm="1">
        <f t="array" ref="E17">SUMPRODUCT((YEAR(Price_Data!$A$2:$A$1363)=2021)*(MONTH(Price_Data!$A$2:$A$1363)=4)*Price_Data!$H$2:$H$1363)</f>
        <v>-3.1412354024773336E-3</v>
      </c>
      <c r="F17" s="7" cm="1">
        <f t="array" ref="F17">SUMPRODUCT((YEAR(Price_Data!$A$2:$A$1363)=2021)*(MONTH(Price_Data!$A$2:$A$1363)=5)*Price_Data!$H$2:$H$1363)</f>
        <v>3.2794564428964439E-2</v>
      </c>
      <c r="G17" s="7" cm="1">
        <f t="array" ref="G17">SUMPRODUCT((YEAR(Price_Data!$A$2:$A$1363)=2021)*(MONTH(Price_Data!$A$2:$A$1363)=6)*Price_Data!$H$2:$H$1363)</f>
        <v>6.1735704499278093E-2</v>
      </c>
      <c r="H17" s="7" cm="1">
        <f t="array" ref="H17">SUMPRODUCT((YEAR(Price_Data!$A$2:$A$1363)=2021)*(MONTH(Price_Data!$A$2:$A$1363)=7)*Price_Data!$H$2:$H$1363)</f>
        <v>8.2458171234650168E-3</v>
      </c>
      <c r="I17" s="7" cm="1">
        <f t="array" ref="I17">SUMPRODUCT((YEAR(Price_Data!$A$2:$A$1363)=2021)*(MONTH(Price_Data!$A$2:$A$1363)=8)*Price_Data!$H$2:$H$1363)</f>
        <v>-1.3839033384011967E-2</v>
      </c>
      <c r="J17" s="7" cm="1">
        <f t="array" ref="J17">SUMPRODUCT((YEAR(Price_Data!$A$2:$A$1363)=2021)*(MONTH(Price_Data!$A$2:$A$1363)=9)*Price_Data!$H$2:$H$1363)</f>
        <v>-3.2346185332475463E-2</v>
      </c>
      <c r="K17" s="7" cm="1">
        <f t="array" ref="K17">SUMPRODUCT((YEAR(Price_Data!$A$2:$A$1363)=2021)*(MONTH(Price_Data!$A$2:$A$1363)=10)*Price_Data!$H$2:$H$1363)</f>
        <v>-1.0171746205355128E-3</v>
      </c>
      <c r="L17" s="7" cm="1">
        <f t="array" ref="L17">SUMPRODUCT((YEAR(Price_Data!$A$2:$A$1363)=2021)*(MONTH(Price_Data!$A$2:$A$1363)=11)*Price_Data!$H$2:$H$1363)</f>
        <v>3.5309199925418366E-2</v>
      </c>
      <c r="M17" s="7" cm="1">
        <f t="array" ref="M17">SUMPRODUCT((YEAR(Price_Data!$A$2:$A$1363)=2021)*(MONTH(Price_Data!$A$2:$A$1363)=12)*Price_Data!$H$2:$H$1363)</f>
        <v>-1.8467800307119288E-2</v>
      </c>
      <c r="N17" s="7" cm="1">
        <f t="array" ref="N17">SUMPRODUCT((YEAR(Price_Data!$A$2:$A$1363)=2021)*Price_Data!$H$2:$H$1363)</f>
        <v>0.18289048123432677</v>
      </c>
    </row>
    <row r="18" spans="1:14" x14ac:dyDescent="0.25">
      <c r="A18">
        <v>2022</v>
      </c>
      <c r="B18" s="7" cm="1">
        <f t="array" ref="B18">SUMPRODUCT((YEAR(Price_Data!$A$2:$A$1363)=2022)*(MONTH(Price_Data!$A$2:$A$1363)=1)*Price_Data!$H$2:$H$1363)</f>
        <v>-6.9061181554635198E-2</v>
      </c>
      <c r="C18" s="7" cm="1">
        <f t="array" ref="C18">SUMPRODUCT((YEAR(Price_Data!$A$2:$A$1363)=2022)*(MONTH(Price_Data!$A$2:$A$1363)=2)*Price_Data!$H$2:$H$1363)</f>
        <v>0</v>
      </c>
      <c r="D18" s="7" cm="1">
        <f t="array" ref="D18">SUMPRODUCT((YEAR(Price_Data!$A$2:$A$1363)=2022)*(MONTH(Price_Data!$A$2:$A$1363)=3)*Price_Data!$H$2:$H$1363)</f>
        <v>0</v>
      </c>
      <c r="E18" s="7" cm="1">
        <f t="array" ref="E18">SUMPRODUCT((YEAR(Price_Data!$A$2:$A$1363)=2022)*(MONTH(Price_Data!$A$2:$A$1363)=4)*Price_Data!$H$2:$H$1363)</f>
        <v>0</v>
      </c>
      <c r="F18" s="7" cm="1">
        <f t="array" ref="F18">SUMPRODUCT((YEAR(Price_Data!$A$2:$A$1363)=2022)*(MONTH(Price_Data!$A$2:$A$1363)=5)*Price_Data!$H$2:$H$1363)</f>
        <v>0</v>
      </c>
      <c r="G18" s="7" cm="1">
        <f t="array" ref="G18">SUMPRODUCT((YEAR(Price_Data!$A$2:$A$1363)=2022)*(MONTH(Price_Data!$A$2:$A$1363)=6)*Price_Data!$H$2:$H$1363)</f>
        <v>0</v>
      </c>
      <c r="H18" s="7" cm="1">
        <f t="array" ref="H18">SUMPRODUCT((YEAR(Price_Data!$A$2:$A$1363)=2022)*(MONTH(Price_Data!$A$2:$A$1363)=7)*Price_Data!$H$2:$H$1363)</f>
        <v>0</v>
      </c>
      <c r="I18" s="7" cm="1">
        <f t="array" ref="I18">SUMPRODUCT((YEAR(Price_Data!$A$2:$A$1363)=2022)*(MONTH(Price_Data!$A$2:$A$1363)=8)*Price_Data!$H$2:$H$1363)</f>
        <v>0</v>
      </c>
      <c r="J18" s="7" cm="1">
        <f t="array" ref="J18">SUMPRODUCT((YEAR(Price_Data!$A$2:$A$1363)=2022)*(MONTH(Price_Data!$A$2:$A$1363)=9)*Price_Data!$H$2:$H$1363)</f>
        <v>0</v>
      </c>
      <c r="K18" s="7" cm="1">
        <f t="array" ref="K18">SUMPRODUCT((YEAR(Price_Data!$A$2:$A$1363)=2022)*(MONTH(Price_Data!$A$2:$A$1363)=10)*Price_Data!$H$2:$H$1363)</f>
        <v>0</v>
      </c>
      <c r="L18" s="7" cm="1">
        <f t="array" ref="L18">SUMPRODUCT((YEAR(Price_Data!$A$2:$A$1363)=2022)*(MONTH(Price_Data!$A$2:$A$1363)=11)*Price_Data!$H$2:$H$1363)</f>
        <v>0</v>
      </c>
      <c r="M18" s="7" cm="1">
        <f t="array" ref="M18">SUMPRODUCT((YEAR(Price_Data!$A$2:$A$1363)=2022)*(MONTH(Price_Data!$A$2:$A$1363)=12)*Price_Data!$H$2:$H$1363)</f>
        <v>0</v>
      </c>
      <c r="N18" s="7" cm="1">
        <f t="array" ref="N18">SUMPRODUCT((YEAR(Price_Data!$A$2:$A$1363)=2022)*Price_Data!$H$2:$H$1363)</f>
        <v>-6.9061181554635198E-2</v>
      </c>
    </row>
    <row r="19" spans="1:14" x14ac:dyDescent="0.25">
      <c r="A19">
        <v>2023</v>
      </c>
      <c r="B19" s="7" cm="1">
        <f t="array" ref="B19">SUMPRODUCT((YEAR(Price_Data!$A$2:$A$1363)=2023)*(MONTH(Price_Data!$A$2:$A$1363)=1)*Price_Data!$H$2:$H$1363)</f>
        <v>5.0316732038059794E-3</v>
      </c>
      <c r="C19" s="7" cm="1">
        <f t="array" ref="C19">SUMPRODUCT((YEAR(Price_Data!$A$2:$A$1363)=2023)*(MONTH(Price_Data!$A$2:$A$1363)=2)*Price_Data!$H$2:$H$1363)</f>
        <v>7.6694486180428872E-2</v>
      </c>
      <c r="D19" s="7" cm="1">
        <f t="array" ref="D19">SUMPRODUCT((YEAR(Price_Data!$A$2:$A$1363)=2023)*(MONTH(Price_Data!$A$2:$A$1363)=3)*Price_Data!$H$2:$H$1363)</f>
        <v>1.4596160188647272E-2</v>
      </c>
      <c r="E19" s="7" cm="1">
        <f t="array" ref="E19">SUMPRODUCT((YEAR(Price_Data!$A$2:$A$1363)=2023)*(MONTH(Price_Data!$A$2:$A$1363)=4)*Price_Data!$H$2:$H$1363)</f>
        <v>4.6536970409920407E-2</v>
      </c>
      <c r="F19" s="7" cm="1">
        <f t="array" ref="F19">SUMPRODUCT((YEAR(Price_Data!$A$2:$A$1363)=2023)*(MONTH(Price_Data!$A$2:$A$1363)=5)*Price_Data!$H$2:$H$1363)</f>
        <v>4.1504740757119955E-2</v>
      </c>
      <c r="G19" s="7" cm="1">
        <f t="array" ref="G19">SUMPRODUCT((YEAR(Price_Data!$A$2:$A$1363)=2023)*(MONTH(Price_Data!$A$2:$A$1363)=6)*Price_Data!$H$2:$H$1363)</f>
        <v>2.8196386666241467E-4</v>
      </c>
      <c r="H19" s="7" cm="1">
        <f t="array" ref="H19">SUMPRODUCT((YEAR(Price_Data!$A$2:$A$1363)=2023)*(MONTH(Price_Data!$A$2:$A$1363)=7)*Price_Data!$H$2:$H$1363)</f>
        <v>-1.2865244605480452E-2</v>
      </c>
      <c r="I19" s="7" cm="1">
        <f t="array" ref="I19">SUMPRODUCT((YEAR(Price_Data!$A$2:$A$1363)=2023)*(MONTH(Price_Data!$A$2:$A$1363)=8)*Price_Data!$H$2:$H$1363)</f>
        <v>9.9500336897043358E-4</v>
      </c>
      <c r="J19" s="7" cm="1">
        <f t="array" ref="J19">SUMPRODUCT((YEAR(Price_Data!$A$2:$A$1363)=2023)*(MONTH(Price_Data!$A$2:$A$1363)=9)*Price_Data!$H$2:$H$1363)</f>
        <v>-2.2728449283920142E-2</v>
      </c>
      <c r="K19" s="7" cm="1">
        <f t="array" ref="K19">SUMPRODUCT((YEAR(Price_Data!$A$2:$A$1363)=2023)*(MONTH(Price_Data!$A$2:$A$1363)=10)*Price_Data!$H$2:$H$1363)</f>
        <v>-1.56326381792967E-2</v>
      </c>
      <c r="L19" s="7" cm="1">
        <f t="array" ref="L19">SUMPRODUCT((YEAR(Price_Data!$A$2:$A$1363)=2023)*(MONTH(Price_Data!$A$2:$A$1363)=11)*Price_Data!$H$2:$H$1363)</f>
        <v>5.3837380019931748E-2</v>
      </c>
      <c r="M19" s="7" cm="1">
        <f t="array" ref="M19">SUMPRODUCT((YEAR(Price_Data!$A$2:$A$1363)=2023)*(MONTH(Price_Data!$A$2:$A$1363)=12)*Price_Data!$H$2:$H$1363)</f>
        <v>-6.3597718516396548E-3</v>
      </c>
      <c r="N19" s="7" cm="1">
        <f t="array" ref="N19">SUMPRODUCT((YEAR(Price_Data!$A$2:$A$1363)=2023)*Price_Data!$H$2:$H$1363)</f>
        <v>0.18189227407514999</v>
      </c>
    </row>
    <row r="20" spans="1:14" x14ac:dyDescent="0.25">
      <c r="A20">
        <v>2024</v>
      </c>
      <c r="B20" s="7" cm="1">
        <f t="array" ref="B20">SUMPRODUCT((YEAR(Price_Data!$A$2:$A$1363)=2024)*(MONTH(Price_Data!$A$2:$A$1363)=1)*Price_Data!$H$2:$H$1363)</f>
        <v>3.1157999705054069E-2</v>
      </c>
      <c r="C20" s="7" cm="1">
        <f t="array" ref="C20">SUMPRODUCT((YEAR(Price_Data!$A$2:$A$1363)=2024)*(MONTH(Price_Data!$A$2:$A$1363)=2)*Price_Data!$H$2:$H$1363)</f>
        <v>2.2689604242344848E-2</v>
      </c>
      <c r="D20" s="7" cm="1">
        <f t="array" ref="D20">SUMPRODUCT((YEAR(Price_Data!$A$2:$A$1363)=2024)*(MONTH(Price_Data!$A$2:$A$1363)=3)*Price_Data!$H$2:$H$1363)</f>
        <v>3.8921521760861721E-2</v>
      </c>
      <c r="E20" s="7" cm="1">
        <f t="array" ref="E20">SUMPRODUCT((YEAR(Price_Data!$A$2:$A$1363)=2024)*(MONTH(Price_Data!$A$2:$A$1363)=4)*Price_Data!$H$2:$H$1363)</f>
        <v>9.2628409358700481E-2</v>
      </c>
      <c r="F20" s="7" cm="1">
        <f t="array" ref="F20">SUMPRODUCT((YEAR(Price_Data!$A$2:$A$1363)=2024)*(MONTH(Price_Data!$A$2:$A$1363)=5)*Price_Data!$H$2:$H$1363)</f>
        <v>1.3830862014783341E-2</v>
      </c>
      <c r="G20" s="7" cm="1">
        <f t="array" ref="G20">SUMPRODUCT((YEAR(Price_Data!$A$2:$A$1363)=2024)*(MONTH(Price_Data!$A$2:$A$1363)=6)*Price_Data!$H$2:$H$1363)</f>
        <v>4.6920915904457218E-2</v>
      </c>
      <c r="H20" s="7" cm="1">
        <f t="array" ref="H20">SUMPRODUCT((YEAR(Price_Data!$A$2:$A$1363)=2024)*(MONTH(Price_Data!$A$2:$A$1363)=7)*Price_Data!$H$2:$H$1363)</f>
        <v>-7.0972184154136655E-2</v>
      </c>
      <c r="I20" s="7" cm="1">
        <f t="array" ref="I20">SUMPRODUCT((YEAR(Price_Data!$A$2:$A$1363)=2024)*(MONTH(Price_Data!$A$2:$A$1363)=8)*Price_Data!$H$2:$H$1363)</f>
        <v>2.272001799183292E-2</v>
      </c>
      <c r="J20" s="7" cm="1">
        <f t="array" ref="J20">SUMPRODUCT((YEAR(Price_Data!$A$2:$A$1363)=2024)*(MONTH(Price_Data!$A$2:$A$1363)=9)*Price_Data!$H$2:$H$1363)</f>
        <v>4.6087429759017508E-2</v>
      </c>
      <c r="K20" s="7" cm="1">
        <f t="array" ref="K20">SUMPRODUCT((YEAR(Price_Data!$A$2:$A$1363)=2024)*(MONTH(Price_Data!$A$2:$A$1363)=10)*Price_Data!$H$2:$H$1363)</f>
        <v>-2.5015894783348685E-2</v>
      </c>
      <c r="L20" s="7" cm="1">
        <f t="array" ref="L20">SUMPRODUCT((YEAR(Price_Data!$A$2:$A$1363)=2024)*(MONTH(Price_Data!$A$2:$A$1363)=11)*Price_Data!$H$2:$H$1363)</f>
        <v>3.0570860147859803E-2</v>
      </c>
      <c r="M20" s="7" cm="1">
        <f t="array" ref="M20">SUMPRODUCT((YEAR(Price_Data!$A$2:$A$1363)=2024)*(MONTH(Price_Data!$A$2:$A$1363)=12)*Price_Data!$H$2:$H$1363)</f>
        <v>-7.0681933591167073E-3</v>
      </c>
      <c r="N20" s="7" cm="1">
        <f t="array" ref="N20">SUMPRODUCT((YEAR(Price_Data!$A$2:$A$1363)=2024)*Price_Data!$H$2:$H$1363)</f>
        <v>0.24247134858830999</v>
      </c>
    </row>
    <row r="21" spans="1:14" x14ac:dyDescent="0.25">
      <c r="A21">
        <v>2025</v>
      </c>
      <c r="B21" s="7" cm="1">
        <f t="array" ref="B21">SUMPRODUCT((YEAR(Price_Data!$A$2:$A$1363)=2025)*(MONTH(Price_Data!$A$2:$A$1363)=1)*Price_Data!$H$2:$H$1363)</f>
        <v>4.8213059285887993E-3</v>
      </c>
      <c r="C21" s="7" cm="1">
        <f t="array" ref="C21">SUMPRODUCT((YEAR(Price_Data!$A$2:$A$1363)=2025)*(MONTH(Price_Data!$A$2:$A$1363)=2)*Price_Data!$H$2:$H$1363)</f>
        <v>2.2529484119828962E-2</v>
      </c>
      <c r="D21" s="7" cm="1">
        <f t="array" ref="D21">SUMPRODUCT((YEAR(Price_Data!$A$2:$A$1363)=2025)*(MONTH(Price_Data!$A$2:$A$1363)=3)*Price_Data!$H$2:$H$1363)</f>
        <v>-3.7935389313408445E-2</v>
      </c>
      <c r="E21" s="7" cm="1">
        <f t="array" ref="E21">SUMPRODUCT((YEAR(Price_Data!$A$2:$A$1363)=2025)*(MONTH(Price_Data!$A$2:$A$1363)=4)*Price_Data!$H$2:$H$1363)</f>
        <v>0</v>
      </c>
      <c r="F21" s="7" cm="1">
        <f t="array" ref="F21">SUMPRODUCT((YEAR(Price_Data!$A$2:$A$1363)=2025)*(MONTH(Price_Data!$A$2:$A$1363)=5)*Price_Data!$H$2:$H$1363)</f>
        <v>0</v>
      </c>
      <c r="G21" s="7" cm="1">
        <f t="array" ref="G21">SUMPRODUCT((YEAR(Price_Data!$A$2:$A$1363)=2025)*(MONTH(Price_Data!$A$2:$A$1363)=6)*Price_Data!$H$2:$H$1363)</f>
        <v>0</v>
      </c>
      <c r="H21" s="7" cm="1">
        <f t="array" ref="H21">SUMPRODUCT((YEAR(Price_Data!$A$2:$A$1363)=2025)*(MONTH(Price_Data!$A$2:$A$1363)=7)*Price_Data!$H$2:$H$1363)</f>
        <v>0</v>
      </c>
      <c r="I21" s="7" cm="1">
        <f t="array" ref="I21">SUMPRODUCT((YEAR(Price_Data!$A$2:$A$1363)=2025)*(MONTH(Price_Data!$A$2:$A$1363)=8)*Price_Data!$H$2:$H$1363)</f>
        <v>0</v>
      </c>
      <c r="J21" s="7" cm="1">
        <f t="array" ref="J21">SUMPRODUCT((YEAR(Price_Data!$A$2:$A$1363)=2025)*(MONTH(Price_Data!$A$2:$A$1363)=9)*Price_Data!$H$2:$H$1363)</f>
        <v>0</v>
      </c>
      <c r="K21" s="7" cm="1">
        <f t="array" ref="K21">SUMPRODUCT((YEAR(Price_Data!$A$2:$A$1363)=2025)*(MONTH(Price_Data!$A$2:$A$1363)=10)*Price_Data!$H$2:$H$1363)</f>
        <v>0</v>
      </c>
      <c r="L21" s="7" cm="1">
        <f t="array" ref="L21">SUMPRODUCT((YEAR(Price_Data!$A$2:$A$1363)=2025)*(MONTH(Price_Data!$A$2:$A$1363)=11)*Price_Data!$H$2:$H$1363)</f>
        <v>0</v>
      </c>
      <c r="M21" s="7" cm="1">
        <f t="array" ref="M21">SUMPRODUCT((YEAR(Price_Data!$A$2:$A$1363)=2025)*(MONTH(Price_Data!$A$2:$A$1363)=12)*Price_Data!$H$2:$H$1363)</f>
        <v>0</v>
      </c>
      <c r="N21" s="7" cm="1">
        <f t="array" ref="N21">SUMPRODUCT((YEAR(Price_Data!$A$2:$A$1363)=2025)*Price_Data!$H$2:$H$1363)</f>
        <v>-1.0584599264990682E-2</v>
      </c>
    </row>
    <row r="22" spans="1:14" x14ac:dyDescent="0.25">
      <c r="A22">
        <v>2026</v>
      </c>
      <c r="B22" s="7" cm="1">
        <f t="array" ref="B22">SUMPRODUCT((YEAR(Price_Data!$A$2:$A$1363)=2026)*(MONTH(Price_Data!$A$2:$A$1363)=1)*Price_Data!$H$2:$H$1363)</f>
        <v>0</v>
      </c>
      <c r="C22" s="7" cm="1">
        <f t="array" ref="C22">SUMPRODUCT((YEAR(Price_Data!$A$2:$A$1363)=2026)*(MONTH(Price_Data!$A$2:$A$1363)=2)*Price_Data!$H$2:$H$1363)</f>
        <v>0</v>
      </c>
      <c r="D22" s="7" cm="1">
        <f t="array" ref="D22">SUMPRODUCT((YEAR(Price_Data!$A$2:$A$1363)=2026)*(MONTH(Price_Data!$A$2:$A$1363)=3)*Price_Data!$H$2:$H$1363)</f>
        <v>0</v>
      </c>
      <c r="E22" s="7" cm="1">
        <f t="array" ref="E22">SUMPRODUCT((YEAR(Price_Data!$A$2:$A$1363)=2026)*(MONTH(Price_Data!$A$2:$A$1363)=4)*Price_Data!$H$2:$H$1363)</f>
        <v>0</v>
      </c>
      <c r="F22" s="7" cm="1">
        <f t="array" ref="F22">SUMPRODUCT((YEAR(Price_Data!$A$2:$A$1363)=2026)*(MONTH(Price_Data!$A$2:$A$1363)=5)*Price_Data!$H$2:$H$1363)</f>
        <v>0</v>
      </c>
      <c r="G22" s="7" cm="1">
        <f t="array" ref="G22">SUMPRODUCT((YEAR(Price_Data!$A$2:$A$1363)=2026)*(MONTH(Price_Data!$A$2:$A$1363)=6)*Price_Data!$H$2:$H$1363)</f>
        <v>0</v>
      </c>
      <c r="H22" s="7" cm="1">
        <f t="array" ref="H22">SUMPRODUCT((YEAR(Price_Data!$A$2:$A$1363)=2026)*(MONTH(Price_Data!$A$2:$A$1363)=7)*Price_Data!$H$2:$H$1363)</f>
        <v>0</v>
      </c>
      <c r="I22" s="7" cm="1">
        <f t="array" ref="I22">SUMPRODUCT((YEAR(Price_Data!$A$2:$A$1363)=2026)*(MONTH(Price_Data!$A$2:$A$1363)=8)*Price_Data!$H$2:$H$1363)</f>
        <v>0</v>
      </c>
      <c r="J22" s="7" cm="1">
        <f t="array" ref="J22">SUMPRODUCT((YEAR(Price_Data!$A$2:$A$1363)=2026)*(MONTH(Price_Data!$A$2:$A$1363)=9)*Price_Data!$H$2:$H$1363)</f>
        <v>0</v>
      </c>
      <c r="K22" s="7" cm="1">
        <f t="array" ref="K22">SUMPRODUCT((YEAR(Price_Data!$A$2:$A$1363)=2026)*(MONTH(Price_Data!$A$2:$A$1363)=10)*Price_Data!$H$2:$H$1363)</f>
        <v>0</v>
      </c>
      <c r="L22" s="7" cm="1">
        <f t="array" ref="L22">SUMPRODUCT((YEAR(Price_Data!$A$2:$A$1363)=2026)*(MONTH(Price_Data!$A$2:$A$1363)=11)*Price_Data!$H$2:$H$1363)</f>
        <v>0</v>
      </c>
      <c r="M22" s="7" cm="1">
        <f t="array" ref="M22">SUMPRODUCT((YEAR(Price_Data!$A$2:$A$1363)=2026)*(MONTH(Price_Data!$A$2:$A$1363)=12)*Price_Data!$H$2:$H$1363)</f>
        <v>0</v>
      </c>
      <c r="N22" s="7" cm="1">
        <f t="array" ref="N22">SUMPRODUCT((YEAR(Price_Data!$A$2:$A$1363)=2026)*Price_Data!$H$2:$H$1363)</f>
        <v>0</v>
      </c>
    </row>
    <row r="23" spans="1:14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3" t="s">
        <v>125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14" t="s">
        <v>51</v>
      </c>
      <c r="B26" s="16" t="s">
        <v>111</v>
      </c>
      <c r="C26" s="16" t="s">
        <v>112</v>
      </c>
      <c r="D26" s="16" t="s">
        <v>113</v>
      </c>
      <c r="E26" s="16" t="s">
        <v>114</v>
      </c>
      <c r="F26" s="16" t="s">
        <v>115</v>
      </c>
      <c r="G26" s="16" t="s">
        <v>116</v>
      </c>
      <c r="H26" s="16" t="s">
        <v>117</v>
      </c>
      <c r="I26" s="16" t="s">
        <v>118</v>
      </c>
      <c r="J26" s="16" t="s">
        <v>119</v>
      </c>
      <c r="K26" s="16" t="s">
        <v>120</v>
      </c>
      <c r="L26" s="16" t="s">
        <v>121</v>
      </c>
      <c r="M26" s="16" t="s">
        <v>122</v>
      </c>
      <c r="N26" s="16" t="s">
        <v>123</v>
      </c>
    </row>
    <row r="27" spans="1:14" x14ac:dyDescent="0.25">
      <c r="A27">
        <v>2020</v>
      </c>
      <c r="B27" s="7">
        <f>B16-B5</f>
        <v>3.3835222466589016E-4</v>
      </c>
      <c r="C27" s="7">
        <f>C16-C5</f>
        <v>0</v>
      </c>
      <c r="D27" s="7">
        <f>D16-D5</f>
        <v>0</v>
      </c>
      <c r="E27" s="7">
        <f>E16-E5</f>
        <v>0</v>
      </c>
      <c r="F27" s="7">
        <f>F16-F5</f>
        <v>0</v>
      </c>
      <c r="G27" s="7">
        <f>G16-G5</f>
        <v>0</v>
      </c>
      <c r="H27" s="7">
        <f>H16-H5</f>
        <v>0</v>
      </c>
      <c r="I27" s="7">
        <f>I16-I5</f>
        <v>0</v>
      </c>
      <c r="J27" s="7">
        <f>J16-J5</f>
        <v>0</v>
      </c>
      <c r="K27" s="7">
        <f>K16-K5</f>
        <v>0</v>
      </c>
      <c r="L27" s="7">
        <f>L16-L5</f>
        <v>0</v>
      </c>
      <c r="M27" s="7">
        <f>M16-M5</f>
        <v>0</v>
      </c>
      <c r="N27" s="7">
        <f>N16-N5</f>
        <v>3.3835222466577219E-4</v>
      </c>
    </row>
    <row r="28" spans="1:14" x14ac:dyDescent="0.25">
      <c r="A28">
        <v>2021</v>
      </c>
      <c r="B28" s="7">
        <f>B17-B6</f>
        <v>0</v>
      </c>
      <c r="C28" s="7">
        <f>C17-C6</f>
        <v>0</v>
      </c>
      <c r="D28" s="7">
        <f>D17-D6</f>
        <v>0</v>
      </c>
      <c r="E28" s="7">
        <f>E17-E6</f>
        <v>0</v>
      </c>
      <c r="F28" s="7">
        <f>F17-F6</f>
        <v>0</v>
      </c>
      <c r="G28" s="7">
        <f>G17-G6</f>
        <v>0</v>
      </c>
      <c r="H28" s="7">
        <f>H17-H6</f>
        <v>0</v>
      </c>
      <c r="I28" s="7">
        <f>I17-I6</f>
        <v>0</v>
      </c>
      <c r="J28" s="7">
        <f>J17-J6</f>
        <v>0</v>
      </c>
      <c r="K28" s="7">
        <f>K17-K6</f>
        <v>0</v>
      </c>
      <c r="L28" s="7">
        <f>L17-L6</f>
        <v>0</v>
      </c>
      <c r="M28" s="7">
        <f>M17-M6</f>
        <v>0</v>
      </c>
      <c r="N28" s="7">
        <f>N17-N6</f>
        <v>0</v>
      </c>
    </row>
    <row r="29" spans="1:14" x14ac:dyDescent="0.25">
      <c r="A29">
        <v>2022</v>
      </c>
      <c r="B29" s="7">
        <f>B18-B7</f>
        <v>6.9033087703920581E-2</v>
      </c>
      <c r="C29" s="7">
        <f>C18-C7</f>
        <v>-1.6243514621921411E-2</v>
      </c>
      <c r="D29" s="7">
        <f>D18-D7</f>
        <v>2.0591456912846695E-2</v>
      </c>
      <c r="E29" s="7">
        <f>E18-E7</f>
        <v>-1.529645102141737E-2</v>
      </c>
      <c r="F29" s="7">
        <f>F18-F7</f>
        <v>-6.5908435464432452E-2</v>
      </c>
      <c r="G29" s="7">
        <f>G18-G7</f>
        <v>9.4167654440459228E-2</v>
      </c>
      <c r="H29" s="7">
        <f>H18-H7</f>
        <v>2.7770585655896168E-2</v>
      </c>
      <c r="I29" s="7">
        <f>I18-I7</f>
        <v>6.8505259509930045E-3</v>
      </c>
      <c r="J29" s="7">
        <f>J18-J7</f>
        <v>4.0124028547719535E-2</v>
      </c>
      <c r="K29" s="7">
        <f>K18-K7</f>
        <v>4.9429963600007149E-3</v>
      </c>
      <c r="L29" s="7">
        <f>L18-L7</f>
        <v>-9.6065062670123349E-3</v>
      </c>
      <c r="M29" s="7">
        <f>M18-M7</f>
        <v>-7.2774385398061595E-2</v>
      </c>
      <c r="N29" s="7">
        <f>N18-N7</f>
        <v>8.3651042798990688E-2</v>
      </c>
    </row>
    <row r="30" spans="1:14" x14ac:dyDescent="0.25">
      <c r="A30">
        <v>2023</v>
      </c>
      <c r="B30" s="7">
        <f>B19-B8</f>
        <v>-4.3197028265527772E-2</v>
      </c>
      <c r="C30" s="7">
        <f>C19-C8</f>
        <v>0</v>
      </c>
      <c r="D30" s="7">
        <f>D19-D8</f>
        <v>0</v>
      </c>
      <c r="E30" s="7">
        <f>E19-E8</f>
        <v>0</v>
      </c>
      <c r="F30" s="7">
        <f>F19-F8</f>
        <v>0</v>
      </c>
      <c r="G30" s="7">
        <f>G19-G8</f>
        <v>0</v>
      </c>
      <c r="H30" s="7">
        <f>H19-H8</f>
        <v>0</v>
      </c>
      <c r="I30" s="7">
        <f>I19-I8</f>
        <v>0</v>
      </c>
      <c r="J30" s="7">
        <f>J19-J8</f>
        <v>0</v>
      </c>
      <c r="K30" s="7">
        <f>K19-K8</f>
        <v>0</v>
      </c>
      <c r="L30" s="7">
        <f>L19-L8</f>
        <v>0</v>
      </c>
      <c r="M30" s="7">
        <f>M19-M8</f>
        <v>-3.6049306147763675E-3</v>
      </c>
      <c r="N30" s="7">
        <f>N19-N8</f>
        <v>-4.6801958880304168E-2</v>
      </c>
    </row>
    <row r="31" spans="1:14" x14ac:dyDescent="0.25">
      <c r="A31">
        <v>2024</v>
      </c>
      <c r="B31" s="7">
        <f>B20-B9</f>
        <v>0</v>
      </c>
      <c r="C31" s="7">
        <f>C20-C9</f>
        <v>0</v>
      </c>
      <c r="D31" s="7">
        <f>D20-D9</f>
        <v>0</v>
      </c>
      <c r="E31" s="7">
        <f>E20-E9</f>
        <v>0</v>
      </c>
      <c r="F31" s="7">
        <f>F20-F9</f>
        <v>0</v>
      </c>
      <c r="G31" s="7">
        <f>G20-G9</f>
        <v>0</v>
      </c>
      <c r="H31" s="7">
        <f>H20-H9</f>
        <v>0</v>
      </c>
      <c r="I31" s="7">
        <f>I20-I9</f>
        <v>0</v>
      </c>
      <c r="J31" s="7">
        <f>J20-J9</f>
        <v>0</v>
      </c>
      <c r="K31" s="7">
        <f>K20-K9</f>
        <v>0</v>
      </c>
      <c r="L31" s="7">
        <f>L20-L9</f>
        <v>0</v>
      </c>
      <c r="M31" s="7">
        <f>M20-M9</f>
        <v>0</v>
      </c>
      <c r="N31" s="7">
        <f>N20-N9</f>
        <v>0</v>
      </c>
    </row>
    <row r="32" spans="1:14" x14ac:dyDescent="0.25">
      <c r="A32">
        <v>2025</v>
      </c>
      <c r="B32" s="7">
        <f>B21-B10</f>
        <v>0</v>
      </c>
      <c r="C32" s="7">
        <f>C21-C10</f>
        <v>0</v>
      </c>
      <c r="D32" s="7">
        <f>D21-D10</f>
        <v>0</v>
      </c>
      <c r="E32" s="7">
        <f>E21-E10</f>
        <v>0</v>
      </c>
      <c r="F32" s="7">
        <f>F21-F10</f>
        <v>0</v>
      </c>
      <c r="G32" s="7">
        <f>G21-G10</f>
        <v>0</v>
      </c>
      <c r="H32" s="7">
        <f>H21-H10</f>
        <v>0</v>
      </c>
      <c r="I32" s="7">
        <f>I21-I10</f>
        <v>0</v>
      </c>
      <c r="J32" s="7">
        <f>J21-J10</f>
        <v>0</v>
      </c>
      <c r="K32" s="7">
        <f>K21-K10</f>
        <v>0</v>
      </c>
      <c r="L32" s="7">
        <f>L21-L10</f>
        <v>0</v>
      </c>
      <c r="M32" s="7">
        <f>M21-M10</f>
        <v>0</v>
      </c>
      <c r="N32" s="7">
        <f>N21-N10</f>
        <v>0</v>
      </c>
    </row>
    <row r="33" spans="1:14" x14ac:dyDescent="0.25">
      <c r="A33">
        <v>2026</v>
      </c>
      <c r="B33" s="7">
        <f>B22-B11</f>
        <v>0</v>
      </c>
      <c r="C33" s="7">
        <f>C22-C11</f>
        <v>0</v>
      </c>
      <c r="D33" s="7">
        <f>D22-D11</f>
        <v>0</v>
      </c>
      <c r="E33" s="7">
        <f>E22-E11</f>
        <v>0</v>
      </c>
      <c r="F33" s="7">
        <f>F22-F11</f>
        <v>0</v>
      </c>
      <c r="G33" s="7">
        <f>G22-G11</f>
        <v>0</v>
      </c>
      <c r="H33" s="7">
        <f>H22-H11</f>
        <v>0</v>
      </c>
      <c r="I33" s="7">
        <f>I22-I11</f>
        <v>0</v>
      </c>
      <c r="J33" s="7">
        <f>J22-J11</f>
        <v>0</v>
      </c>
      <c r="K33" s="7">
        <f>K22-K11</f>
        <v>0</v>
      </c>
      <c r="L33" s="7">
        <f>L22-L11</f>
        <v>0</v>
      </c>
      <c r="M33" s="7">
        <f>M22-M11</f>
        <v>0</v>
      </c>
      <c r="N33" s="7">
        <f>N22-N11</f>
        <v>0</v>
      </c>
    </row>
  </sheetData>
  <conditionalFormatting sqref="B5:N11">
    <cfRule type="cellIs" dxfId="5" priority="1" operator="greaterThan">
      <formula>0</formula>
    </cfRule>
  </conditionalFormatting>
  <conditionalFormatting sqref="B5:N11">
    <cfRule type="cellIs" dxfId="4" priority="2" operator="lessThan">
      <formula>0</formula>
    </cfRule>
  </conditionalFormatting>
  <conditionalFormatting sqref="B16:N22">
    <cfRule type="cellIs" dxfId="3" priority="3" operator="greaterThan">
      <formula>0</formula>
    </cfRule>
  </conditionalFormatting>
  <conditionalFormatting sqref="B16:N22">
    <cfRule type="cellIs" dxfId="2" priority="4" operator="lessThan">
      <formula>0</formula>
    </cfRule>
  </conditionalFormatting>
  <conditionalFormatting sqref="B27:N33">
    <cfRule type="cellIs" dxfId="1" priority="5" operator="greaterThan">
      <formula>0</formula>
    </cfRule>
  </conditionalFormatting>
  <conditionalFormatting sqref="B27:N33">
    <cfRule type="cellIs" dxfId="0" priority="6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Dashboard</vt:lpstr>
      <vt:lpstr>Price_Data</vt:lpstr>
      <vt:lpstr>Signals</vt:lpstr>
      <vt:lpstr>Trades</vt:lpstr>
      <vt:lpstr>Performance_Metrics</vt:lpstr>
      <vt:lpstr>Monthly_Returns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Jiri Pik</dc:creator>
  <cp:lastModifiedBy>Jiri Pik</cp:lastModifiedBy>
  <dcterms:created xsi:type="dcterms:W3CDTF">2026-03-23T02:58:17Z</dcterms:created>
  <dcterms:modified xsi:type="dcterms:W3CDTF">2026-03-23T03:17:00Z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4OWorkbookId">
    <vt:lpwstr>efac19e111f1488884289ce138b823c5</vt:lpwstr>
  </property>
  <property fmtid="{D5CDD505-2E9C-101B-9397-08002B2CF9AE}" pid="3" name="D4OWorkbookVersion">
    <vt:lpwstr>6.2</vt:lpwstr>
  </property>
</Properties>
</file>